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我的坚果云\风险管理\融资租赁公司内控指标体系资料\"/>
    </mc:Choice>
  </mc:AlternateContent>
  <bookViews>
    <workbookView xWindow="1980" yWindow="45" windowWidth="14955" windowHeight="7545"/>
  </bookViews>
  <sheets>
    <sheet name="全员绩效考核方法示例表" sheetId="1" r:id="rId1"/>
  </sheets>
  <calcPr calcId="152511"/>
</workbook>
</file>

<file path=xl/calcChain.xml><?xml version="1.0" encoding="utf-8"?>
<calcChain xmlns="http://schemas.openxmlformats.org/spreadsheetml/2006/main">
  <c r="E4" i="1" l="1"/>
  <c r="E5" i="1"/>
  <c r="E8" i="1" s="1"/>
  <c r="H5" i="1"/>
  <c r="E6" i="1"/>
  <c r="E7" i="1"/>
  <c r="D8" i="1"/>
  <c r="L8" i="1"/>
  <c r="M8" i="1"/>
  <c r="N8" i="1"/>
  <c r="O8" i="1"/>
  <c r="M9" i="1" s="1"/>
  <c r="E9" i="1"/>
  <c r="L9" i="1"/>
  <c r="O9" i="1" s="1"/>
  <c r="N9" i="1"/>
  <c r="E10" i="1"/>
  <c r="E11" i="1"/>
  <c r="E12" i="1" s="1"/>
  <c r="D12" i="1"/>
  <c r="E13" i="1"/>
  <c r="E14" i="1"/>
  <c r="E15" i="1"/>
  <c r="D16" i="1"/>
  <c r="E16" i="1"/>
  <c r="D17" i="1"/>
  <c r="E18" i="1"/>
  <c r="E22" i="1" s="1"/>
  <c r="E39" i="1" s="1"/>
  <c r="H18" i="1"/>
  <c r="E19" i="1"/>
  <c r="E20" i="1"/>
  <c r="E21" i="1"/>
  <c r="D22" i="1"/>
  <c r="D39" i="1" s="1"/>
  <c r="D40" i="1" s="1"/>
  <c r="E23" i="1"/>
  <c r="E24" i="1"/>
  <c r="E28" i="1" s="1"/>
  <c r="O24" i="1"/>
  <c r="E25" i="1"/>
  <c r="O25" i="1"/>
  <c r="E26" i="1"/>
  <c r="O26" i="1"/>
  <c r="E27" i="1"/>
  <c r="O27" i="1"/>
  <c r="D28" i="1"/>
  <c r="L28" i="1"/>
  <c r="O28" i="1" s="1"/>
  <c r="M28" i="1"/>
  <c r="N28" i="1"/>
  <c r="N29" i="1" s="1"/>
  <c r="E29" i="1"/>
  <c r="E30" i="1"/>
  <c r="E31" i="1"/>
  <c r="E32" i="1" s="1"/>
  <c r="H31" i="1"/>
  <c r="I31" i="1"/>
  <c r="D32" i="1"/>
  <c r="E33" i="1"/>
  <c r="E34" i="1"/>
  <c r="H34" i="1"/>
  <c r="I34" i="1" s="1"/>
  <c r="E35" i="1"/>
  <c r="E36" i="1"/>
  <c r="E37" i="1"/>
  <c r="H37" i="1"/>
  <c r="I37" i="1"/>
  <c r="D38" i="1"/>
  <c r="E38" i="1"/>
  <c r="H40" i="1"/>
  <c r="I40" i="1"/>
  <c r="M29" i="1" l="1"/>
  <c r="L29" i="1"/>
  <c r="E17" i="1"/>
  <c r="H7" i="1" l="1"/>
  <c r="E40" i="1"/>
  <c r="H8" i="1" s="1"/>
  <c r="O29" i="1"/>
  <c r="AF4" i="1" l="1"/>
  <c r="AF5" i="1" s="1"/>
  <c r="AG4" i="1"/>
  <c r="AG5" i="1" s="1"/>
  <c r="AE4" i="1"/>
  <c r="AE5" i="1" s="1"/>
  <c r="AD4" i="1"/>
  <c r="H13" i="1"/>
  <c r="H10" i="1"/>
  <c r="AE14" i="1" l="1"/>
  <c r="AE12" i="1"/>
  <c r="AE11" i="1"/>
  <c r="AE15" i="1"/>
  <c r="AE13" i="1"/>
  <c r="H28" i="1"/>
  <c r="H12" i="1"/>
  <c r="H11" i="1"/>
  <c r="AD5" i="1"/>
  <c r="AH4" i="1"/>
  <c r="AG19" i="1"/>
  <c r="AG23" i="1"/>
  <c r="AG20" i="1"/>
  <c r="AG22" i="1"/>
  <c r="AG21" i="1"/>
  <c r="H14" i="1"/>
  <c r="H15" i="1"/>
  <c r="AF16" i="1"/>
  <c r="AF17" i="1"/>
  <c r="AF18" i="1"/>
  <c r="AF24" i="1" l="1"/>
  <c r="AH5" i="1"/>
  <c r="AH25" i="1"/>
  <c r="L10" i="1"/>
  <c r="M10" i="1"/>
  <c r="N10" i="1"/>
  <c r="H42" i="1"/>
  <c r="H43" i="1"/>
  <c r="Y4" i="1" s="1"/>
  <c r="H44" i="1"/>
  <c r="Z4" i="1" s="1"/>
  <c r="AG24" i="1"/>
  <c r="AD9" i="1"/>
  <c r="AD8" i="1"/>
  <c r="AD10" i="1"/>
  <c r="AD7" i="1"/>
  <c r="N30" i="1"/>
  <c r="M30" i="1"/>
  <c r="L30" i="1"/>
  <c r="AE24" i="1"/>
  <c r="N40" i="1" l="1"/>
  <c r="N41" i="1"/>
  <c r="N39" i="1"/>
  <c r="N42" i="1" s="1"/>
  <c r="M37" i="1"/>
  <c r="M36" i="1"/>
  <c r="M42" i="1" s="1"/>
  <c r="M38" i="1"/>
  <c r="AD24" i="1"/>
  <c r="AH24" i="1" s="1"/>
  <c r="Y12" i="1"/>
  <c r="Y11" i="1"/>
  <c r="Y10" i="1"/>
  <c r="N20" i="1"/>
  <c r="O20" i="1" s="1"/>
  <c r="N21" i="1"/>
  <c r="O21" i="1" s="1"/>
  <c r="N19" i="1"/>
  <c r="O10" i="1"/>
  <c r="L13" i="1"/>
  <c r="O13" i="1" s="1"/>
  <c r="L14" i="1"/>
  <c r="O14" i="1" s="1"/>
  <c r="L12" i="1"/>
  <c r="L15" i="1"/>
  <c r="O15" i="1" s="1"/>
  <c r="L35" i="1"/>
  <c r="L33" i="1"/>
  <c r="L34" i="1"/>
  <c r="L32" i="1"/>
  <c r="Z13" i="1"/>
  <c r="Z14" i="1"/>
  <c r="Z15" i="1"/>
  <c r="H45" i="1"/>
  <c r="AA4" i="1" s="1"/>
  <c r="X4" i="1"/>
  <c r="M18" i="1"/>
  <c r="O18" i="1" s="1"/>
  <c r="M17" i="1"/>
  <c r="O17" i="1" s="1"/>
  <c r="M16" i="1"/>
  <c r="X6" i="1" l="1"/>
  <c r="X7" i="1"/>
  <c r="X8" i="1"/>
  <c r="X9" i="1"/>
  <c r="M22" i="1"/>
  <c r="O16" i="1"/>
  <c r="L42" i="1"/>
  <c r="O42" i="1" s="1"/>
  <c r="Y17" i="1"/>
  <c r="Z17" i="1"/>
  <c r="L22" i="1"/>
  <c r="O12" i="1"/>
  <c r="O19" i="1"/>
  <c r="N22" i="1"/>
  <c r="O22" i="1" l="1"/>
  <c r="X17" i="1"/>
  <c r="AA17" i="1" s="1"/>
</calcChain>
</file>

<file path=xl/sharedStrings.xml><?xml version="1.0" encoding="utf-8"?>
<sst xmlns="http://schemas.openxmlformats.org/spreadsheetml/2006/main" count="151" uniqueCount="88">
  <si>
    <t>表D:  按本年结束合同效益考核</t>
    <phoneticPr fontId="2" type="noConversion"/>
  </si>
  <si>
    <t>序号</t>
    <phoneticPr fontId="2" type="noConversion"/>
  </si>
  <si>
    <t>部门</t>
    <phoneticPr fontId="2" type="noConversion"/>
  </si>
  <si>
    <t>姓名代号</t>
    <phoneticPr fontId="2" type="noConversion"/>
  </si>
  <si>
    <t>每月薪酬</t>
    <phoneticPr fontId="2" type="noConversion"/>
  </si>
  <si>
    <t>权数</t>
    <phoneticPr fontId="2" type="noConversion"/>
  </si>
  <si>
    <t>本年税后利润</t>
    <phoneticPr fontId="2" type="noConversion"/>
  </si>
  <si>
    <t>合计</t>
    <phoneticPr fontId="2" type="noConversion"/>
  </si>
  <si>
    <t>A1</t>
    <phoneticPr fontId="2" type="noConversion"/>
  </si>
  <si>
    <t>奖金提成率</t>
    <phoneticPr fontId="2" type="noConversion"/>
  </si>
  <si>
    <t>税后净现值</t>
    <phoneticPr fontId="2" type="noConversion"/>
  </si>
  <si>
    <t>收益净现值</t>
    <phoneticPr fontId="2" type="noConversion"/>
  </si>
  <si>
    <t>部门应扣</t>
    <phoneticPr fontId="2" type="noConversion"/>
  </si>
  <si>
    <t>全部可分配奖金</t>
    <phoneticPr fontId="2" type="noConversion"/>
  </si>
  <si>
    <t>公司全年奖励基金</t>
    <phoneticPr fontId="2" type="noConversion"/>
  </si>
  <si>
    <t>个人应扣</t>
    <phoneticPr fontId="2" type="noConversion"/>
  </si>
  <si>
    <t>基本奖金</t>
    <phoneticPr fontId="2" type="noConversion"/>
  </si>
  <si>
    <t>个人应得基本奖金</t>
    <phoneticPr fontId="2" type="noConversion"/>
  </si>
  <si>
    <t>小计</t>
    <phoneticPr fontId="2" type="noConversion"/>
  </si>
  <si>
    <t>A2</t>
    <phoneticPr fontId="2" type="noConversion"/>
  </si>
  <si>
    <t>奖金分配比例</t>
    <phoneticPr fontId="2" type="noConversion"/>
  </si>
  <si>
    <t>应分配奖金额</t>
    <phoneticPr fontId="2" type="noConversion"/>
  </si>
  <si>
    <t>个人应得</t>
    <phoneticPr fontId="2" type="noConversion"/>
  </si>
  <si>
    <t>A3</t>
    <phoneticPr fontId="2" type="noConversion"/>
  </si>
  <si>
    <t>年末全公司租赁应收款余额</t>
    <phoneticPr fontId="2" type="noConversion"/>
  </si>
  <si>
    <t>B1</t>
    <phoneticPr fontId="2" type="noConversion"/>
  </si>
  <si>
    <t>逾期债权率</t>
    <phoneticPr fontId="2" type="noConversion"/>
  </si>
  <si>
    <t>扣减率</t>
    <phoneticPr fontId="2" type="noConversion"/>
  </si>
  <si>
    <t>B2</t>
    <phoneticPr fontId="2" type="noConversion"/>
  </si>
  <si>
    <t>资金年净收益率</t>
    <phoneticPr fontId="2" type="noConversion"/>
  </si>
  <si>
    <t>总经理班子掌握的奖金额</t>
    <phoneticPr fontId="2" type="noConversion"/>
  </si>
  <si>
    <t>则本例应扣奖金额</t>
    <phoneticPr fontId="2" type="noConversion"/>
  </si>
  <si>
    <t>B3</t>
    <phoneticPr fontId="2" type="noConversion"/>
  </si>
  <si>
    <t>全公司逾期额</t>
    <phoneticPr fontId="2" type="noConversion"/>
  </si>
  <si>
    <t>占百分比</t>
    <phoneticPr fontId="2" type="noConversion"/>
  </si>
  <si>
    <t>全公司加权平均账龄</t>
    <phoneticPr fontId="2" type="noConversion"/>
  </si>
  <si>
    <t>逾期额乘账龄</t>
    <phoneticPr fontId="2" type="noConversion"/>
  </si>
  <si>
    <t>B4</t>
    <phoneticPr fontId="2" type="noConversion"/>
  </si>
  <si>
    <t>总计</t>
    <phoneticPr fontId="2" type="noConversion"/>
  </si>
  <si>
    <r>
      <t>假设基本奖金是可分配奖金的</t>
    </r>
    <r>
      <rPr>
        <sz val="10"/>
        <rFont val="Times New Roman"/>
        <family val="1"/>
      </rPr>
      <t>70%</t>
    </r>
    <phoneticPr fontId="2" type="noConversion"/>
  </si>
  <si>
    <r>
      <t>表</t>
    </r>
    <r>
      <rPr>
        <sz val="10"/>
        <rFont val="Times New Roman"/>
        <family val="1"/>
      </rPr>
      <t>A</t>
    </r>
    <phoneticPr fontId="2" type="noConversion"/>
  </si>
  <si>
    <r>
      <t>表</t>
    </r>
    <r>
      <rPr>
        <sz val="10"/>
        <rFont val="Times New Roman"/>
        <family val="1"/>
      </rPr>
      <t xml:space="preserve">B;  </t>
    </r>
    <r>
      <rPr>
        <sz val="10"/>
        <rFont val="宋体"/>
        <family val="3"/>
        <charset val="134"/>
      </rPr>
      <t>本表数据均为假设值</t>
    </r>
    <r>
      <rPr>
        <sz val="10"/>
        <rFont val="Times New Roman"/>
        <family val="1"/>
      </rPr>
      <t>,</t>
    </r>
    <r>
      <rPr>
        <sz val="10"/>
        <rFont val="宋体"/>
        <family val="3"/>
        <charset val="134"/>
      </rPr>
      <t>公司需用真实数据代入</t>
    </r>
    <phoneticPr fontId="2" type="noConversion"/>
  </si>
  <si>
    <r>
      <t>表</t>
    </r>
    <r>
      <rPr>
        <sz val="10"/>
        <rFont val="Times New Roman"/>
        <family val="1"/>
      </rPr>
      <t xml:space="preserve">C:  </t>
    </r>
    <r>
      <rPr>
        <sz val="10"/>
        <rFont val="黑体"/>
        <family val="3"/>
        <charset val="134"/>
      </rPr>
      <t>按本年新订立合同效益考核</t>
    </r>
    <phoneticPr fontId="2" type="noConversion"/>
  </si>
  <si>
    <r>
      <t>参照表</t>
    </r>
    <r>
      <rPr>
        <sz val="10"/>
        <rFont val="Times New Roman"/>
        <family val="1"/>
      </rPr>
      <t>B</t>
    </r>
    <r>
      <rPr>
        <sz val="10"/>
        <rFont val="黑体"/>
        <family val="3"/>
        <charset val="134"/>
      </rPr>
      <t>的方法用已结束合同的数据代入计算</t>
    </r>
    <phoneticPr fontId="2" type="noConversion"/>
  </si>
  <si>
    <r>
      <t>表</t>
    </r>
    <r>
      <rPr>
        <sz val="10"/>
        <rFont val="Times New Roman"/>
        <family val="1"/>
      </rPr>
      <t>E:  A</t>
    </r>
    <r>
      <rPr>
        <sz val="10"/>
        <rFont val="黑体"/>
        <family val="3"/>
        <charset val="134"/>
      </rPr>
      <t>类部门个人应扣奖金</t>
    </r>
    <phoneticPr fontId="2" type="noConversion"/>
  </si>
  <si>
    <r>
      <t>表</t>
    </r>
    <r>
      <rPr>
        <sz val="10"/>
        <rFont val="Times New Roman"/>
        <family val="1"/>
      </rPr>
      <t>F:  B</t>
    </r>
    <r>
      <rPr>
        <sz val="10"/>
        <rFont val="黑体"/>
        <family val="3"/>
        <charset val="134"/>
      </rPr>
      <t>类部门和人员基本奖金</t>
    </r>
    <phoneticPr fontId="2" type="noConversion"/>
  </si>
  <si>
    <r>
      <t>A1</t>
    </r>
    <r>
      <rPr>
        <sz val="10"/>
        <rFont val="黑体"/>
        <family val="3"/>
        <charset val="134"/>
      </rPr>
      <t>部门</t>
    </r>
    <phoneticPr fontId="2" type="noConversion"/>
  </si>
  <si>
    <r>
      <t>A2</t>
    </r>
    <r>
      <rPr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</si>
  <si>
    <r>
      <t>A3</t>
    </r>
    <r>
      <rPr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</si>
  <si>
    <r>
      <t>B1</t>
    </r>
    <r>
      <rPr>
        <sz val="10"/>
        <rFont val="黑体"/>
        <family val="3"/>
        <charset val="134"/>
      </rPr>
      <t>部门</t>
    </r>
    <phoneticPr fontId="2" type="noConversion"/>
  </si>
  <si>
    <r>
      <t>B2</t>
    </r>
    <r>
      <rPr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  <phoneticPr fontId="2" type="noConversion"/>
  </si>
  <si>
    <r>
      <t>B3</t>
    </r>
    <r>
      <rPr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  <phoneticPr fontId="2" type="noConversion"/>
  </si>
  <si>
    <r>
      <t>B4</t>
    </r>
    <r>
      <rPr>
        <sz val="10"/>
        <rFont val="宋体"/>
        <family val="3"/>
        <charset val="134"/>
      </rPr>
      <t>部门</t>
    </r>
    <r>
      <rPr>
        <sz val="12"/>
        <rFont val="宋体"/>
        <family val="3"/>
        <charset val="134"/>
      </rPr>
      <t/>
    </r>
  </si>
  <si>
    <r>
      <t>A</t>
    </r>
    <r>
      <rPr>
        <sz val="10"/>
        <rFont val="宋体"/>
        <family val="3"/>
        <charset val="134"/>
      </rPr>
      <t>类部门奖金合计</t>
    </r>
    <phoneticPr fontId="2" type="noConversion"/>
  </si>
  <si>
    <r>
      <t>B</t>
    </r>
    <r>
      <rPr>
        <sz val="10"/>
        <rFont val="宋体"/>
        <family val="3"/>
        <charset val="134"/>
      </rPr>
      <t>类部门奖金合计</t>
    </r>
    <phoneticPr fontId="2" type="noConversion"/>
  </si>
  <si>
    <r>
      <t>A</t>
    </r>
    <r>
      <rPr>
        <sz val="10"/>
        <rFont val="宋体"/>
        <family val="3"/>
        <charset val="134"/>
      </rPr>
      <t>类部门新合同奖金合计</t>
    </r>
    <phoneticPr fontId="2" type="noConversion"/>
  </si>
  <si>
    <r>
      <t>其中</t>
    </r>
    <r>
      <rPr>
        <sz val="10"/>
        <rFont val="Times New Roman"/>
        <family val="1"/>
      </rPr>
      <t>:</t>
    </r>
    <r>
      <rPr>
        <sz val="10"/>
        <rFont val="宋体"/>
        <family val="3"/>
        <charset val="134"/>
      </rPr>
      <t>按税后净现值考核</t>
    </r>
    <phoneticPr fontId="2" type="noConversion"/>
  </si>
  <si>
    <r>
      <t xml:space="preserve">         </t>
    </r>
    <r>
      <rPr>
        <sz val="10"/>
        <rFont val="宋体"/>
        <family val="3"/>
        <charset val="134"/>
      </rPr>
      <t>按税后年净收益率考核</t>
    </r>
    <phoneticPr fontId="2" type="noConversion"/>
  </si>
  <si>
    <r>
      <t>A</t>
    </r>
    <r>
      <rPr>
        <sz val="10"/>
        <rFont val="宋体"/>
        <family val="3"/>
        <charset val="134"/>
      </rPr>
      <t>类部门当年结束合同奖金合计</t>
    </r>
    <phoneticPr fontId="2" type="noConversion"/>
  </si>
  <si>
    <r>
      <t>其中</t>
    </r>
    <r>
      <rPr>
        <sz val="10"/>
        <rFont val="Times New Roman"/>
        <family val="1"/>
      </rPr>
      <t>:</t>
    </r>
    <r>
      <rPr>
        <sz val="10"/>
        <rFont val="宋体"/>
        <family val="3"/>
        <charset val="134"/>
      </rPr>
      <t>按收益净现值考核</t>
    </r>
    <phoneticPr fontId="2" type="noConversion"/>
  </si>
  <si>
    <r>
      <t xml:space="preserve">         </t>
    </r>
    <r>
      <rPr>
        <sz val="10"/>
        <rFont val="宋体"/>
        <family val="3"/>
        <charset val="134"/>
      </rPr>
      <t>按资金年净收益率考核</t>
    </r>
    <phoneticPr fontId="2" type="noConversion"/>
  </si>
  <si>
    <r>
      <t>A</t>
    </r>
    <r>
      <rPr>
        <sz val="10"/>
        <rFont val="黑体"/>
        <family val="3"/>
        <charset val="134"/>
      </rPr>
      <t>类合计</t>
    </r>
    <phoneticPr fontId="2" type="noConversion"/>
  </si>
  <si>
    <r>
      <t>其中</t>
    </r>
    <r>
      <rPr>
        <sz val="10"/>
        <rFont val="Times New Roman"/>
        <family val="1"/>
      </rPr>
      <t>:</t>
    </r>
    <r>
      <rPr>
        <sz val="10"/>
        <rFont val="宋体"/>
        <family val="3"/>
        <charset val="134"/>
      </rPr>
      <t>逾期额</t>
    </r>
    <phoneticPr fontId="2" type="noConversion"/>
  </si>
  <si>
    <r>
      <t>假设</t>
    </r>
    <r>
      <rPr>
        <sz val="10"/>
        <rFont val="Times New Roman"/>
        <family val="1"/>
      </rPr>
      <t>:</t>
    </r>
    <r>
      <rPr>
        <sz val="10"/>
        <rFont val="宋体"/>
        <family val="3"/>
        <charset val="134"/>
      </rPr>
      <t>按逾期债权率的大小扣</t>
    </r>
    <r>
      <rPr>
        <sz val="10"/>
        <rFont val="Times New Roman"/>
        <family val="1"/>
      </rPr>
      <t>A</t>
    </r>
    <r>
      <rPr>
        <sz val="10"/>
        <rFont val="宋体"/>
        <family val="3"/>
        <charset val="134"/>
      </rPr>
      <t>类部门新合同奖金</t>
    </r>
    <phoneticPr fontId="2" type="noConversion"/>
  </si>
  <si>
    <r>
      <t>A</t>
    </r>
    <r>
      <rPr>
        <sz val="10"/>
        <rFont val="黑体"/>
        <family val="3"/>
        <charset val="134"/>
      </rPr>
      <t>类部门个人奖金额</t>
    </r>
    <r>
      <rPr>
        <sz val="10"/>
        <rFont val="Times New Roman"/>
        <family val="1"/>
      </rPr>
      <t>=C</t>
    </r>
    <r>
      <rPr>
        <sz val="10"/>
        <rFont val="黑体"/>
        <family val="3"/>
        <charset val="134"/>
      </rPr>
      <t>表金额</t>
    </r>
    <r>
      <rPr>
        <sz val="10"/>
        <rFont val="Times New Roman"/>
        <family val="1"/>
      </rPr>
      <t>+D</t>
    </r>
    <r>
      <rPr>
        <sz val="10"/>
        <rFont val="黑体"/>
        <family val="3"/>
        <charset val="134"/>
      </rPr>
      <t>表金额</t>
    </r>
    <r>
      <rPr>
        <sz val="10"/>
        <rFont val="Times New Roman"/>
        <family val="1"/>
      </rPr>
      <t>-E</t>
    </r>
    <r>
      <rPr>
        <sz val="10"/>
        <rFont val="黑体"/>
        <family val="3"/>
        <charset val="134"/>
      </rPr>
      <t>表金额</t>
    </r>
    <phoneticPr fontId="2" type="noConversion"/>
  </si>
  <si>
    <r>
      <t>假设扣减比例如下</t>
    </r>
    <r>
      <rPr>
        <sz val="10"/>
        <rFont val="Times New Roman"/>
        <family val="1"/>
      </rPr>
      <t>:</t>
    </r>
    <phoneticPr fontId="2" type="noConversion"/>
  </si>
  <si>
    <r>
      <t>逾期债权率为</t>
    </r>
    <r>
      <rPr>
        <sz val="10"/>
        <rFont val="Times New Roman"/>
        <family val="1"/>
      </rPr>
      <t>X</t>
    </r>
    <phoneticPr fontId="2" type="noConversion"/>
  </si>
  <si>
    <r>
      <t>X</t>
    </r>
    <r>
      <rPr>
        <sz val="10"/>
        <rFont val="宋体"/>
        <family val="3"/>
        <charset val="134"/>
      </rPr>
      <t>小于</t>
    </r>
    <r>
      <rPr>
        <sz val="10"/>
        <rFont val="Times New Roman"/>
        <family val="1"/>
      </rPr>
      <t>1%</t>
    </r>
    <phoneticPr fontId="2" type="noConversion"/>
  </si>
  <si>
    <r>
      <t>X</t>
    </r>
    <r>
      <rPr>
        <sz val="10"/>
        <rFont val="宋体"/>
        <family val="3"/>
        <charset val="134"/>
      </rPr>
      <t>大于</t>
    </r>
    <r>
      <rPr>
        <sz val="10"/>
        <rFont val="Times New Roman"/>
        <family val="1"/>
      </rPr>
      <t>1%</t>
    </r>
    <r>
      <rPr>
        <sz val="10"/>
        <rFont val="宋体"/>
        <family val="3"/>
        <charset val="134"/>
      </rPr>
      <t>小于</t>
    </r>
    <r>
      <rPr>
        <sz val="10"/>
        <rFont val="Times New Roman"/>
        <family val="1"/>
      </rPr>
      <t>2%</t>
    </r>
    <phoneticPr fontId="2" type="noConversion"/>
  </si>
  <si>
    <r>
      <t>A1</t>
    </r>
    <r>
      <rPr>
        <b/>
        <sz val="10"/>
        <rFont val="黑体"/>
        <family val="3"/>
        <charset val="134"/>
      </rPr>
      <t>部门</t>
    </r>
    <phoneticPr fontId="2" type="noConversion"/>
  </si>
  <si>
    <r>
      <t>A2</t>
    </r>
    <r>
      <rPr>
        <b/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</si>
  <si>
    <r>
      <t>A3</t>
    </r>
    <r>
      <rPr>
        <b/>
        <sz val="10"/>
        <rFont val="黑体"/>
        <family val="3"/>
        <charset val="134"/>
      </rPr>
      <t>部门</t>
    </r>
    <r>
      <rPr>
        <sz val="12"/>
        <rFont val="宋体"/>
        <family val="3"/>
        <charset val="134"/>
      </rPr>
      <t/>
    </r>
  </si>
  <si>
    <r>
      <t>X</t>
    </r>
    <r>
      <rPr>
        <sz val="10"/>
        <rFont val="宋体"/>
        <family val="3"/>
        <charset val="134"/>
      </rPr>
      <t>大于</t>
    </r>
    <r>
      <rPr>
        <sz val="10"/>
        <rFont val="Times New Roman"/>
        <family val="1"/>
      </rPr>
      <t>2%</t>
    </r>
    <r>
      <rPr>
        <sz val="10"/>
        <rFont val="宋体"/>
        <family val="3"/>
        <charset val="134"/>
      </rPr>
      <t>小于</t>
    </r>
    <r>
      <rPr>
        <sz val="10"/>
        <rFont val="Times New Roman"/>
        <family val="1"/>
      </rPr>
      <t>3%</t>
    </r>
    <phoneticPr fontId="2" type="noConversion"/>
  </si>
  <si>
    <r>
      <t>X</t>
    </r>
    <r>
      <rPr>
        <sz val="10"/>
        <rFont val="宋体"/>
        <family val="3"/>
        <charset val="134"/>
      </rPr>
      <t>大于</t>
    </r>
    <r>
      <rPr>
        <sz val="10"/>
        <rFont val="Times New Roman"/>
        <family val="1"/>
      </rPr>
      <t>3%</t>
    </r>
    <r>
      <rPr>
        <sz val="10"/>
        <rFont val="宋体"/>
        <family val="3"/>
        <charset val="134"/>
      </rPr>
      <t>小于</t>
    </r>
    <r>
      <rPr>
        <sz val="10"/>
        <rFont val="Times New Roman"/>
        <family val="1"/>
      </rPr>
      <t>4%</t>
    </r>
    <r>
      <rPr>
        <sz val="12"/>
        <rFont val="宋体"/>
        <family val="3"/>
        <charset val="134"/>
      </rPr>
      <t/>
    </r>
    <phoneticPr fontId="2" type="noConversion"/>
  </si>
  <si>
    <r>
      <t>X</t>
    </r>
    <r>
      <rPr>
        <sz val="10"/>
        <rFont val="宋体"/>
        <family val="3"/>
        <charset val="134"/>
      </rPr>
      <t>大于</t>
    </r>
    <r>
      <rPr>
        <sz val="10"/>
        <rFont val="Times New Roman"/>
        <family val="1"/>
      </rPr>
      <t>3%</t>
    </r>
    <r>
      <rPr>
        <sz val="10"/>
        <rFont val="宋体"/>
        <family val="3"/>
        <charset val="134"/>
      </rPr>
      <t>小于</t>
    </r>
    <r>
      <rPr>
        <sz val="10"/>
        <rFont val="Times New Roman"/>
        <family val="1"/>
      </rPr>
      <t>5%</t>
    </r>
    <phoneticPr fontId="2" type="noConversion"/>
  </si>
  <si>
    <r>
      <t>X</t>
    </r>
    <r>
      <rPr>
        <sz val="10"/>
        <rFont val="宋体"/>
        <family val="3"/>
        <charset val="134"/>
      </rPr>
      <t>大于</t>
    </r>
    <r>
      <rPr>
        <sz val="10"/>
        <rFont val="Times New Roman"/>
        <family val="1"/>
      </rPr>
      <t>5%</t>
    </r>
    <r>
      <rPr>
        <sz val="12"/>
        <rFont val="宋体"/>
        <family val="3"/>
        <charset val="134"/>
      </rPr>
      <t/>
    </r>
    <phoneticPr fontId="2" type="noConversion"/>
  </si>
  <si>
    <r>
      <t>A1</t>
    </r>
    <r>
      <rPr>
        <sz val="10"/>
        <rFont val="宋体"/>
        <family val="3"/>
        <charset val="134"/>
      </rPr>
      <t>部门合同逾期额</t>
    </r>
    <phoneticPr fontId="2" type="noConversion"/>
  </si>
  <si>
    <r>
      <t>A1</t>
    </r>
    <r>
      <rPr>
        <sz val="10"/>
        <rFont val="宋体"/>
        <family val="3"/>
        <charset val="134"/>
      </rPr>
      <t>部门合同加权平均账龄</t>
    </r>
    <phoneticPr fontId="2" type="noConversion"/>
  </si>
  <si>
    <r>
      <t>A2</t>
    </r>
    <r>
      <rPr>
        <sz val="10"/>
        <rFont val="宋体"/>
        <family val="3"/>
        <charset val="134"/>
      </rPr>
      <t>部门合同逾期额</t>
    </r>
    <phoneticPr fontId="2" type="noConversion"/>
  </si>
  <si>
    <r>
      <t>A2</t>
    </r>
    <r>
      <rPr>
        <sz val="10"/>
        <rFont val="宋体"/>
        <family val="3"/>
        <charset val="134"/>
      </rPr>
      <t>部门合同加权平均账龄</t>
    </r>
    <phoneticPr fontId="2" type="noConversion"/>
  </si>
  <si>
    <r>
      <t>A3</t>
    </r>
    <r>
      <rPr>
        <sz val="10"/>
        <rFont val="宋体"/>
        <family val="3"/>
        <charset val="134"/>
      </rPr>
      <t>部门合同逾期额</t>
    </r>
    <phoneticPr fontId="2" type="noConversion"/>
  </si>
  <si>
    <r>
      <t>B</t>
    </r>
    <r>
      <rPr>
        <sz val="10"/>
        <rFont val="黑体"/>
        <family val="3"/>
        <charset val="134"/>
      </rPr>
      <t>类合计</t>
    </r>
    <phoneticPr fontId="2" type="noConversion"/>
  </si>
  <si>
    <r>
      <t>A3</t>
    </r>
    <r>
      <rPr>
        <sz val="10"/>
        <rFont val="宋体"/>
        <family val="3"/>
        <charset val="134"/>
      </rPr>
      <t>部门合同加权平均账龄</t>
    </r>
    <phoneticPr fontId="2" type="noConversion"/>
  </si>
  <si>
    <r>
      <t>A1</t>
    </r>
    <r>
      <rPr>
        <sz val="10"/>
        <rFont val="宋体"/>
        <family val="3"/>
        <charset val="134"/>
      </rPr>
      <t>部门应扣奖金额</t>
    </r>
    <phoneticPr fontId="2" type="noConversion"/>
  </si>
  <si>
    <r>
      <t>A2</t>
    </r>
    <r>
      <rPr>
        <sz val="10"/>
        <rFont val="宋体"/>
        <family val="3"/>
        <charset val="134"/>
      </rPr>
      <t>部门应扣奖金额</t>
    </r>
  </si>
  <si>
    <r>
      <t>A3</t>
    </r>
    <r>
      <rPr>
        <sz val="10"/>
        <rFont val="宋体"/>
        <family val="3"/>
        <charset val="134"/>
      </rPr>
      <t>部门应扣奖金额</t>
    </r>
  </si>
  <si>
    <r>
      <t>A</t>
    </r>
    <r>
      <rPr>
        <sz val="10"/>
        <rFont val="宋体"/>
        <family val="3"/>
        <charset val="134"/>
      </rPr>
      <t>类部门合计应扣奖金额</t>
    </r>
    <phoneticPr fontId="2" type="noConversion"/>
  </si>
  <si>
    <t>全员绩效考核方法示例表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</si>
</sst>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6" formatCode="_ * #,##0_ ;_ * \-#,##0_ ;_ * &quot;-&quot;??_ ;_ @_ "/>
    <numFmt numFmtId="177" formatCode="0.0000%"/>
    <numFmt numFmtId="178" formatCode="_ * #,##0.0000_ ;_ * \-#,##0.0000_ ;_ * &quot;-&quot;??_ ;_ @_ "/>
  </numFmts>
  <fonts count="12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4"/>
      <name val="Times New Roman"/>
      <family val="1"/>
    </font>
    <font>
      <b/>
      <sz val="14"/>
      <name val="黑体"/>
      <family val="3"/>
      <charset val="134"/>
    </font>
    <font>
      <b/>
      <sz val="10"/>
      <name val="黑体"/>
      <family val="3"/>
      <charset val="134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黑体"/>
      <family val="3"/>
      <charset val="134"/>
    </font>
    <font>
      <sz val="10"/>
      <name val="宋体"/>
      <family val="3"/>
      <charset val="134"/>
    </font>
    <font>
      <b/>
      <i/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1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8" fillId="0" borderId="0" xfId="0" applyFont="1"/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5" xfId="0" applyFont="1" applyBorder="1"/>
    <xf numFmtId="176" fontId="10" fillId="0" borderId="6" xfId="2" applyNumberFormat="1" applyFont="1" applyBorder="1"/>
    <xf numFmtId="176" fontId="10" fillId="0" borderId="0" xfId="2" applyNumberFormat="1" applyFont="1" applyBorder="1"/>
    <xf numFmtId="0" fontId="8" fillId="0" borderId="7" xfId="0" applyFont="1" applyBorder="1"/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/>
    <xf numFmtId="0" fontId="8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76" fontId="10" fillId="0" borderId="14" xfId="2" applyNumberFormat="1" applyFont="1" applyBorder="1"/>
    <xf numFmtId="0" fontId="6" fillId="0" borderId="15" xfId="0" applyFont="1" applyBorder="1"/>
    <xf numFmtId="0" fontId="9" fillId="0" borderId="16" xfId="0" applyFont="1" applyBorder="1"/>
    <xf numFmtId="9" fontId="10" fillId="0" borderId="17" xfId="1" applyFont="1" applyBorder="1"/>
    <xf numFmtId="9" fontId="10" fillId="0" borderId="0" xfId="1" applyFont="1" applyBorder="1"/>
    <xf numFmtId="176" fontId="10" fillId="0" borderId="18" xfId="2" applyNumberFormat="1" applyFont="1" applyBorder="1"/>
    <xf numFmtId="176" fontId="10" fillId="0" borderId="15" xfId="2" applyNumberFormat="1" applyFont="1" applyBorder="1"/>
    <xf numFmtId="176" fontId="11" fillId="0" borderId="18" xfId="2" applyNumberFormat="1" applyFont="1" applyBorder="1"/>
    <xf numFmtId="176" fontId="11" fillId="0" borderId="14" xfId="2" applyNumberFormat="1" applyFont="1" applyBorder="1"/>
    <xf numFmtId="176" fontId="11" fillId="0" borderId="15" xfId="2" applyNumberFormat="1" applyFont="1" applyBorder="1"/>
    <xf numFmtId="0" fontId="8" fillId="0" borderId="19" xfId="0" applyFont="1" applyBorder="1"/>
    <xf numFmtId="0" fontId="8" fillId="0" borderId="20" xfId="0" applyFont="1" applyBorder="1" applyAlignment="1">
      <alignment horizontal="center" vertical="center"/>
    </xf>
    <xf numFmtId="176" fontId="10" fillId="0" borderId="21" xfId="2" applyNumberFormat="1" applyFont="1" applyBorder="1"/>
    <xf numFmtId="176" fontId="10" fillId="0" borderId="22" xfId="2" applyNumberFormat="1" applyFont="1" applyBorder="1"/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176" fontId="10" fillId="0" borderId="24" xfId="2" applyNumberFormat="1" applyFont="1" applyBorder="1"/>
    <xf numFmtId="0" fontId="6" fillId="0" borderId="25" xfId="0" applyFont="1" applyBorder="1"/>
    <xf numFmtId="0" fontId="9" fillId="0" borderId="26" xfId="0" applyFont="1" applyBorder="1"/>
    <xf numFmtId="176" fontId="10" fillId="0" borderId="27" xfId="2" applyNumberFormat="1" applyFont="1" applyBorder="1"/>
    <xf numFmtId="176" fontId="10" fillId="0" borderId="29" xfId="2" applyNumberFormat="1" applyFont="1" applyBorder="1"/>
    <xf numFmtId="176" fontId="10" fillId="0" borderId="25" xfId="2" applyNumberFormat="1" applyFont="1" applyBorder="1"/>
    <xf numFmtId="176" fontId="11" fillId="0" borderId="29" xfId="2" applyNumberFormat="1" applyFont="1" applyBorder="1"/>
    <xf numFmtId="176" fontId="11" fillId="0" borderId="24" xfId="2" applyNumberFormat="1" applyFont="1" applyBorder="1"/>
    <xf numFmtId="176" fontId="11" fillId="0" borderId="25" xfId="2" applyNumberFormat="1" applyFont="1" applyBorder="1"/>
    <xf numFmtId="0" fontId="8" fillId="0" borderId="17" xfId="0" applyFont="1" applyBorder="1"/>
    <xf numFmtId="0" fontId="8" fillId="0" borderId="23" xfId="0" applyFont="1" applyBorder="1" applyAlignment="1">
      <alignment horizontal="center" vertical="center"/>
    </xf>
    <xf numFmtId="176" fontId="10" fillId="0" borderId="30" xfId="2" applyNumberFormat="1" applyFont="1" applyBorder="1"/>
    <xf numFmtId="176" fontId="10" fillId="0" borderId="17" xfId="2" applyNumberFormat="1" applyFont="1" applyBorder="1"/>
    <xf numFmtId="0" fontId="7" fillId="0" borderId="31" xfId="0" applyFont="1" applyBorder="1"/>
    <xf numFmtId="176" fontId="10" fillId="0" borderId="28" xfId="2" applyNumberFormat="1" applyFont="1" applyBorder="1"/>
    <xf numFmtId="0" fontId="7" fillId="0" borderId="17" xfId="0" applyFont="1" applyBorder="1" applyAlignment="1">
      <alignment horizontal="left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176" fontId="10" fillId="0" borderId="33" xfId="2" applyNumberFormat="1" applyFont="1" applyBorder="1"/>
    <xf numFmtId="0" fontId="6" fillId="0" borderId="34" xfId="0" applyFont="1" applyBorder="1"/>
    <xf numFmtId="0" fontId="7" fillId="0" borderId="5" xfId="0" applyFont="1" applyBorder="1"/>
    <xf numFmtId="0" fontId="6" fillId="0" borderId="23" xfId="0" applyFont="1" applyBorder="1" applyAlignment="1">
      <alignment horizontal="left"/>
    </xf>
    <xf numFmtId="176" fontId="10" fillId="0" borderId="3" xfId="2" applyNumberFormat="1" applyFont="1" applyBorder="1"/>
    <xf numFmtId="0" fontId="6" fillId="0" borderId="4" xfId="0" applyFont="1" applyBorder="1"/>
    <xf numFmtId="0" fontId="7" fillId="0" borderId="26" xfId="0" applyFont="1" applyBorder="1"/>
    <xf numFmtId="177" fontId="6" fillId="0" borderId="29" xfId="1" applyNumberFormat="1" applyFont="1" applyBorder="1" applyAlignment="1">
      <alignment horizontal="center"/>
    </xf>
    <xf numFmtId="177" fontId="6" fillId="0" borderId="24" xfId="1" applyNumberFormat="1" applyFont="1" applyBorder="1" applyAlignment="1">
      <alignment horizontal="center"/>
    </xf>
    <xf numFmtId="177" fontId="6" fillId="0" borderId="25" xfId="1" applyNumberFormat="1" applyFont="1" applyBorder="1" applyAlignment="1">
      <alignment horizontal="center"/>
    </xf>
    <xf numFmtId="177" fontId="7" fillId="0" borderId="29" xfId="1" applyNumberFormat="1" applyFont="1" applyBorder="1" applyAlignment="1">
      <alignment horizontal="center"/>
    </xf>
    <xf numFmtId="177" fontId="7" fillId="0" borderId="24" xfId="1" applyNumberFormat="1" applyFont="1" applyBorder="1" applyAlignment="1">
      <alignment horizontal="center"/>
    </xf>
    <xf numFmtId="177" fontId="7" fillId="0" borderId="25" xfId="1" applyNumberFormat="1" applyFont="1" applyBorder="1" applyAlignment="1">
      <alignment horizontal="center"/>
    </xf>
    <xf numFmtId="177" fontId="6" fillId="0" borderId="30" xfId="1" applyNumberFormat="1" applyFont="1" applyBorder="1" applyAlignment="1">
      <alignment horizontal="center"/>
    </xf>
    <xf numFmtId="177" fontId="6" fillId="0" borderId="17" xfId="1" applyNumberFormat="1" applyFont="1" applyBorder="1" applyAlignment="1">
      <alignment horizontal="center"/>
    </xf>
    <xf numFmtId="0" fontId="7" fillId="0" borderId="16" xfId="0" applyFont="1" applyBorder="1"/>
    <xf numFmtId="0" fontId="9" fillId="0" borderId="20" xfId="0" applyFont="1" applyBorder="1"/>
    <xf numFmtId="176" fontId="10" fillId="0" borderId="35" xfId="2" applyNumberFormat="1" applyFont="1" applyBorder="1"/>
    <xf numFmtId="0" fontId="7" fillId="0" borderId="36" xfId="0" applyFont="1" applyBorder="1" applyAlignment="1">
      <alignment horizontal="left"/>
    </xf>
    <xf numFmtId="176" fontId="10" fillId="0" borderId="37" xfId="2" applyNumberFormat="1" applyFont="1" applyBorder="1"/>
    <xf numFmtId="176" fontId="10" fillId="0" borderId="34" xfId="2" applyNumberFormat="1" applyFont="1" applyBorder="1"/>
    <xf numFmtId="0" fontId="7" fillId="0" borderId="2" xfId="0" applyFont="1" applyBorder="1" applyAlignment="1">
      <alignment horizontal="center"/>
    </xf>
    <xf numFmtId="0" fontId="9" fillId="0" borderId="23" xfId="0" applyFont="1" applyBorder="1"/>
    <xf numFmtId="0" fontId="8" fillId="0" borderId="7" xfId="0" applyFont="1" applyBorder="1" applyAlignment="1">
      <alignment horizontal="left"/>
    </xf>
    <xf numFmtId="176" fontId="10" fillId="0" borderId="8" xfId="2" applyNumberFormat="1" applyFont="1" applyBorder="1"/>
    <xf numFmtId="176" fontId="10" fillId="0" borderId="4" xfId="2" applyNumberFormat="1" applyFont="1" applyBorder="1"/>
    <xf numFmtId="0" fontId="9" fillId="0" borderId="32" xfId="0" applyFont="1" applyBorder="1"/>
    <xf numFmtId="177" fontId="6" fillId="0" borderId="34" xfId="1" applyNumberFormat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76" fontId="11" fillId="0" borderId="37" xfId="2" applyNumberFormat="1" applyFont="1" applyBorder="1"/>
    <xf numFmtId="176" fontId="11" fillId="0" borderId="33" xfId="2" applyNumberFormat="1" applyFont="1" applyBorder="1"/>
    <xf numFmtId="176" fontId="11" fillId="0" borderId="34" xfId="2" applyNumberFormat="1" applyFont="1" applyBorder="1"/>
    <xf numFmtId="0" fontId="7" fillId="0" borderId="13" xfId="0" applyFont="1" applyBorder="1"/>
    <xf numFmtId="9" fontId="6" fillId="0" borderId="15" xfId="0" applyNumberFormat="1" applyFont="1" applyBorder="1" applyAlignment="1">
      <alignment horizontal="center"/>
    </xf>
    <xf numFmtId="9" fontId="7" fillId="0" borderId="0" xfId="0" applyNumberFormat="1" applyFont="1"/>
    <xf numFmtId="176" fontId="11" fillId="0" borderId="8" xfId="2" applyNumberFormat="1" applyFont="1" applyBorder="1"/>
    <xf numFmtId="176" fontId="11" fillId="0" borderId="3" xfId="2" applyNumberFormat="1" applyFont="1" applyBorder="1"/>
    <xf numFmtId="176" fontId="11" fillId="0" borderId="4" xfId="2" applyNumberFormat="1" applyFont="1" applyBorder="1"/>
    <xf numFmtId="0" fontId="7" fillId="0" borderId="23" xfId="0" applyFont="1" applyBorder="1"/>
    <xf numFmtId="9" fontId="6" fillId="0" borderId="25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41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176" fontId="10" fillId="0" borderId="43" xfId="2" applyNumberFormat="1" applyFont="1" applyBorder="1"/>
    <xf numFmtId="0" fontId="5" fillId="0" borderId="27" xfId="0" applyFont="1" applyBorder="1" applyAlignment="1">
      <alignment horizontal="center"/>
    </xf>
    <xf numFmtId="177" fontId="10" fillId="0" borderId="18" xfId="1" applyNumberFormat="1" applyFont="1" applyBorder="1"/>
    <xf numFmtId="177" fontId="10" fillId="0" borderId="14" xfId="1" applyNumberFormat="1" applyFont="1" applyBorder="1"/>
    <xf numFmtId="177" fontId="10" fillId="0" borderId="15" xfId="1" applyNumberFormat="1" applyFont="1" applyBorder="1"/>
    <xf numFmtId="177" fontId="11" fillId="0" borderId="18" xfId="1" applyNumberFormat="1" applyFont="1" applyBorder="1"/>
    <xf numFmtId="177" fontId="11" fillId="0" borderId="14" xfId="1" applyNumberFormat="1" applyFont="1" applyBorder="1"/>
    <xf numFmtId="177" fontId="11" fillId="0" borderId="15" xfId="1" applyNumberFormat="1" applyFont="1" applyBorder="1"/>
    <xf numFmtId="0" fontId="8" fillId="0" borderId="44" xfId="0" applyFont="1" applyBorder="1" applyAlignment="1">
      <alignment horizontal="center"/>
    </xf>
    <xf numFmtId="176" fontId="10" fillId="0" borderId="45" xfId="0" applyNumberFormat="1" applyFont="1" applyBorder="1"/>
    <xf numFmtId="176" fontId="10" fillId="0" borderId="46" xfId="0" applyNumberFormat="1" applyFont="1" applyBorder="1"/>
    <xf numFmtId="176" fontId="10" fillId="0" borderId="47" xfId="0" applyNumberFormat="1" applyFont="1" applyBorder="1"/>
    <xf numFmtId="177" fontId="10" fillId="0" borderId="29" xfId="1" applyNumberFormat="1" applyFont="1" applyBorder="1"/>
    <xf numFmtId="177" fontId="10" fillId="0" borderId="24" xfId="1" applyNumberFormat="1" applyFont="1" applyBorder="1"/>
    <xf numFmtId="177" fontId="10" fillId="0" borderId="25" xfId="1" applyNumberFormat="1" applyFont="1" applyBorder="1"/>
    <xf numFmtId="177" fontId="11" fillId="0" borderId="29" xfId="1" applyNumberFormat="1" applyFont="1" applyBorder="1"/>
    <xf numFmtId="177" fontId="11" fillId="0" borderId="24" xfId="1" applyNumberFormat="1" applyFont="1" applyBorder="1"/>
    <xf numFmtId="177" fontId="11" fillId="0" borderId="25" xfId="1" applyNumberFormat="1" applyFont="1" applyBorder="1"/>
    <xf numFmtId="176" fontId="10" fillId="0" borderId="49" xfId="0" applyNumberFormat="1" applyFont="1" applyBorder="1"/>
    <xf numFmtId="177" fontId="10" fillId="0" borderId="37" xfId="1" applyNumberFormat="1" applyFont="1" applyBorder="1"/>
    <xf numFmtId="177" fontId="10" fillId="0" borderId="33" xfId="1" applyNumberFormat="1" applyFont="1" applyBorder="1"/>
    <xf numFmtId="177" fontId="10" fillId="0" borderId="34" xfId="1" applyNumberFormat="1" applyFont="1" applyBorder="1"/>
    <xf numFmtId="177" fontId="11" fillId="0" borderId="37" xfId="1" applyNumberFormat="1" applyFont="1" applyBorder="1"/>
    <xf numFmtId="177" fontId="11" fillId="0" borderId="33" xfId="1" applyNumberFormat="1" applyFont="1" applyBorder="1"/>
    <xf numFmtId="177" fontId="11" fillId="0" borderId="34" xfId="1" applyNumberFormat="1" applyFont="1" applyBorder="1"/>
    <xf numFmtId="176" fontId="10" fillId="0" borderId="34" xfId="0" applyNumberFormat="1" applyFont="1" applyBorder="1"/>
    <xf numFmtId="176" fontId="7" fillId="0" borderId="0" xfId="0" applyNumberFormat="1" applyFont="1"/>
    <xf numFmtId="177" fontId="10" fillId="0" borderId="11" xfId="1" applyNumberFormat="1" applyFont="1" applyBorder="1"/>
    <xf numFmtId="177" fontId="10" fillId="0" borderId="50" xfId="1" applyNumberFormat="1" applyFont="1" applyBorder="1"/>
    <xf numFmtId="177" fontId="11" fillId="0" borderId="10" xfId="1" applyNumberFormat="1" applyFont="1" applyBorder="1"/>
    <xf numFmtId="177" fontId="11" fillId="0" borderId="11" xfId="1" applyNumberFormat="1" applyFont="1" applyBorder="1"/>
    <xf numFmtId="177" fontId="11" fillId="0" borderId="50" xfId="1" applyNumberFormat="1" applyFont="1" applyBorder="1"/>
    <xf numFmtId="176" fontId="9" fillId="0" borderId="35" xfId="2" applyNumberFormat="1" applyFont="1" applyBorder="1" applyAlignment="1">
      <alignment horizontal="center"/>
    </xf>
    <xf numFmtId="0" fontId="8" fillId="0" borderId="51" xfId="0" applyFont="1" applyBorder="1"/>
    <xf numFmtId="177" fontId="10" fillId="0" borderId="20" xfId="1" applyNumberFormat="1" applyFont="1" applyBorder="1"/>
    <xf numFmtId="177" fontId="10" fillId="0" borderId="21" xfId="1" applyNumberFormat="1" applyFont="1" applyBorder="1"/>
    <xf numFmtId="177" fontId="10" fillId="0" borderId="35" xfId="1" applyNumberFormat="1" applyFont="1" applyBorder="1"/>
    <xf numFmtId="0" fontId="8" fillId="0" borderId="20" xfId="0" applyFont="1" applyBorder="1"/>
    <xf numFmtId="177" fontId="11" fillId="0" borderId="21" xfId="1" applyNumberFormat="1" applyFont="1" applyBorder="1"/>
    <xf numFmtId="177" fontId="11" fillId="0" borderId="35" xfId="1" applyNumberFormat="1" applyFont="1" applyBorder="1"/>
    <xf numFmtId="178" fontId="6" fillId="0" borderId="24" xfId="2" applyNumberFormat="1" applyFont="1" applyBorder="1" applyAlignment="1"/>
    <xf numFmtId="0" fontId="8" fillId="0" borderId="16" xfId="0" applyFont="1" applyBorder="1"/>
    <xf numFmtId="176" fontId="10" fillId="0" borderId="23" xfId="2" applyNumberFormat="1" applyFont="1" applyBorder="1"/>
    <xf numFmtId="0" fontId="8" fillId="0" borderId="23" xfId="0" applyFont="1" applyBorder="1"/>
    <xf numFmtId="9" fontId="6" fillId="0" borderId="25" xfId="1" applyNumberFormat="1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176" fontId="6" fillId="0" borderId="24" xfId="2" applyNumberFormat="1" applyFont="1" applyBorder="1"/>
    <xf numFmtId="0" fontId="7" fillId="0" borderId="3" xfId="0" applyFont="1" applyBorder="1"/>
    <xf numFmtId="0" fontId="7" fillId="0" borderId="14" xfId="0" applyFont="1" applyBorder="1"/>
    <xf numFmtId="43" fontId="11" fillId="0" borderId="3" xfId="2" applyFont="1" applyBorder="1"/>
    <xf numFmtId="0" fontId="9" fillId="0" borderId="41" xfId="0" applyFont="1" applyBorder="1"/>
    <xf numFmtId="176" fontId="10" fillId="0" borderId="42" xfId="2" applyNumberFormat="1" applyFont="1" applyBorder="1"/>
    <xf numFmtId="177" fontId="6" fillId="0" borderId="52" xfId="1" applyNumberFormat="1" applyFont="1" applyBorder="1" applyAlignment="1">
      <alignment horizontal="center"/>
    </xf>
    <xf numFmtId="0" fontId="6" fillId="0" borderId="23" xfId="0" applyFont="1" applyBorder="1"/>
    <xf numFmtId="0" fontId="6" fillId="0" borderId="24" xfId="0" applyFont="1" applyBorder="1"/>
    <xf numFmtId="0" fontId="7" fillId="0" borderId="24" xfId="0" applyFont="1" applyBorder="1"/>
    <xf numFmtId="0" fontId="7" fillId="0" borderId="25" xfId="0" applyFont="1" applyBorder="1"/>
    <xf numFmtId="0" fontId="7" fillId="0" borderId="53" xfId="0" applyFont="1" applyBorder="1" applyAlignment="1">
      <alignment horizontal="left"/>
    </xf>
    <xf numFmtId="176" fontId="10" fillId="0" borderId="41" xfId="2" applyNumberFormat="1" applyFont="1" applyBorder="1"/>
    <xf numFmtId="176" fontId="10" fillId="0" borderId="52" xfId="2" applyNumberFormat="1" applyFont="1" applyBorder="1"/>
    <xf numFmtId="0" fontId="7" fillId="0" borderId="41" xfId="0" applyFont="1" applyBorder="1" applyAlignment="1">
      <alignment horizontal="left"/>
    </xf>
    <xf numFmtId="176" fontId="11" fillId="0" borderId="42" xfId="2" applyNumberFormat="1" applyFont="1" applyBorder="1"/>
    <xf numFmtId="176" fontId="11" fillId="0" borderId="52" xfId="2" applyNumberFormat="1" applyFont="1" applyBorder="1"/>
    <xf numFmtId="0" fontId="7" fillId="0" borderId="20" xfId="0" applyFont="1" applyBorder="1"/>
    <xf numFmtId="176" fontId="10" fillId="0" borderId="35" xfId="0" applyNumberFormat="1" applyFont="1" applyBorder="1"/>
    <xf numFmtId="176" fontId="10" fillId="0" borderId="54" xfId="2" applyNumberFormat="1" applyFont="1" applyBorder="1"/>
    <xf numFmtId="176" fontId="10" fillId="0" borderId="55" xfId="2" applyNumberFormat="1" applyFont="1" applyBorder="1"/>
    <xf numFmtId="176" fontId="10" fillId="0" borderId="56" xfId="2" applyNumberFormat="1" applyFont="1" applyBorder="1"/>
    <xf numFmtId="0" fontId="8" fillId="0" borderId="47" xfId="0" applyFont="1" applyBorder="1"/>
    <xf numFmtId="176" fontId="11" fillId="0" borderId="54" xfId="2" applyNumberFormat="1" applyFont="1" applyBorder="1"/>
    <xf numFmtId="176" fontId="11" fillId="0" borderId="55" xfId="2" applyNumberFormat="1" applyFont="1" applyBorder="1"/>
    <xf numFmtId="176" fontId="11" fillId="0" borderId="56" xfId="2" applyNumberFormat="1" applyFont="1" applyBorder="1"/>
    <xf numFmtId="176" fontId="10" fillId="0" borderId="25" xfId="0" applyNumberFormat="1" applyFont="1" applyBorder="1"/>
    <xf numFmtId="0" fontId="7" fillId="0" borderId="41" xfId="0" applyFont="1" applyBorder="1"/>
    <xf numFmtId="176" fontId="10" fillId="0" borderId="52" xfId="0" applyNumberFormat="1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left" vertical="center"/>
    </xf>
    <xf numFmtId="0" fontId="9" fillId="0" borderId="49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0"/>
  <sheetViews>
    <sheetView tabSelected="1" workbookViewId="0">
      <selection activeCell="H15" sqref="H15"/>
    </sheetView>
  </sheetViews>
  <sheetFormatPr defaultRowHeight="12" x14ac:dyDescent="0.15"/>
  <cols>
    <col min="1" max="1" width="8" style="3" bestFit="1" customWidth="1"/>
    <col min="2" max="2" width="5" style="3" bestFit="1" customWidth="1"/>
    <col min="3" max="4" width="8.5" style="3" bestFit="1" customWidth="1"/>
    <col min="5" max="5" width="5" style="3" bestFit="1" customWidth="1"/>
    <col min="6" max="6" width="9" style="3"/>
    <col min="7" max="7" width="25.375" style="3" bestFit="1" customWidth="1"/>
    <col min="8" max="8" width="12.875" style="3" bestFit="1" customWidth="1"/>
    <col min="9" max="9" width="9.75" style="3" bestFit="1" customWidth="1"/>
    <col min="10" max="10" width="3.125" style="3" customWidth="1"/>
    <col min="11" max="11" width="14.125" style="3" bestFit="1" customWidth="1"/>
    <col min="12" max="13" width="9.625" style="3" bestFit="1" customWidth="1"/>
    <col min="14" max="14" width="13.25" style="3" customWidth="1"/>
    <col min="15" max="15" width="14.625" style="3" customWidth="1"/>
    <col min="16" max="16" width="9" style="3"/>
    <col min="17" max="17" width="17.875" style="3" customWidth="1"/>
    <col min="18" max="22" width="9" style="3"/>
    <col min="23" max="23" width="14.25" style="3" customWidth="1"/>
    <col min="24" max="28" width="9" style="3"/>
    <col min="29" max="29" width="19.625" style="3" customWidth="1"/>
    <col min="30" max="30" width="14.5" style="3" customWidth="1"/>
    <col min="31" max="31" width="13.25" style="3" customWidth="1"/>
    <col min="32" max="32" width="13.75" style="3" customWidth="1"/>
    <col min="33" max="33" width="12.375" style="3" customWidth="1"/>
    <col min="34" max="34" width="14.375" style="3" customWidth="1"/>
    <col min="35" max="16384" width="9" style="3"/>
  </cols>
  <sheetData>
    <row r="1" spans="1:34" ht="18.75" x14ac:dyDescent="0.2">
      <c r="A1" s="184" t="s">
        <v>87</v>
      </c>
      <c r="B1" s="185"/>
      <c r="C1" s="185"/>
      <c r="D1" s="185"/>
      <c r="E1" s="185"/>
      <c r="F1" s="185"/>
      <c r="G1" s="185"/>
      <c r="H1" s="185"/>
      <c r="I1" s="1"/>
      <c r="J1" s="2"/>
      <c r="K1" s="2"/>
      <c r="L1" s="2"/>
      <c r="M1" s="2"/>
      <c r="N1" s="2"/>
      <c r="O1" s="2"/>
      <c r="P1" s="2"/>
      <c r="Q1" s="186" t="s">
        <v>0</v>
      </c>
      <c r="R1" s="186"/>
      <c r="S1" s="186"/>
      <c r="T1" s="186"/>
      <c r="U1" s="186"/>
      <c r="V1" s="2"/>
      <c r="W1" s="2"/>
      <c r="X1" s="2"/>
      <c r="Y1" s="2"/>
      <c r="Z1" s="2"/>
      <c r="AA1" s="2"/>
      <c r="AB1" s="2"/>
      <c r="AC1" s="186" t="s">
        <v>39</v>
      </c>
      <c r="AD1" s="186"/>
      <c r="AE1" s="186"/>
      <c r="AF1" s="186"/>
      <c r="AG1" s="186"/>
      <c r="AH1" s="2"/>
    </row>
    <row r="2" spans="1:34" ht="13.5" thickBot="1" x14ac:dyDescent="0.25">
      <c r="A2" s="4" t="s">
        <v>40</v>
      </c>
      <c r="B2" s="2"/>
      <c r="C2" s="2"/>
      <c r="D2" s="2"/>
      <c r="E2" s="2"/>
      <c r="F2" s="187" t="s">
        <v>41</v>
      </c>
      <c r="G2" s="188"/>
      <c r="H2" s="188"/>
      <c r="I2" s="5"/>
      <c r="J2" s="2"/>
      <c r="K2" s="189" t="s">
        <v>42</v>
      </c>
      <c r="L2" s="190"/>
      <c r="M2" s="191"/>
      <c r="N2" s="2"/>
      <c r="O2" s="2"/>
      <c r="P2" s="2"/>
      <c r="Q2" s="6" t="s">
        <v>43</v>
      </c>
      <c r="R2" s="7"/>
      <c r="S2" s="7"/>
      <c r="T2" s="7"/>
      <c r="U2" s="7"/>
      <c r="V2" s="2"/>
      <c r="W2" s="189" t="s">
        <v>44</v>
      </c>
      <c r="X2" s="190"/>
      <c r="Y2" s="190"/>
      <c r="Z2" s="190"/>
      <c r="AA2" s="190"/>
      <c r="AB2" s="2"/>
      <c r="AC2" s="189" t="s">
        <v>45</v>
      </c>
      <c r="AD2" s="190"/>
      <c r="AE2" s="191"/>
      <c r="AF2" s="2"/>
      <c r="AG2" s="2"/>
      <c r="AH2" s="2"/>
    </row>
    <row r="3" spans="1:34" ht="16.5" thickBot="1" x14ac:dyDescent="0.3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2"/>
      <c r="G3" s="11" t="s">
        <v>6</v>
      </c>
      <c r="H3" s="12">
        <v>2350000</v>
      </c>
      <c r="I3" s="13"/>
      <c r="J3" s="2"/>
      <c r="K3" s="14"/>
      <c r="L3" s="15" t="s">
        <v>46</v>
      </c>
      <c r="M3" s="16" t="s">
        <v>47</v>
      </c>
      <c r="N3" s="16" t="s">
        <v>48</v>
      </c>
      <c r="O3" s="10" t="s">
        <v>7</v>
      </c>
      <c r="P3" s="2"/>
      <c r="Q3" s="14"/>
      <c r="R3" s="15" t="s">
        <v>46</v>
      </c>
      <c r="S3" s="16" t="s">
        <v>47</v>
      </c>
      <c r="T3" s="16" t="s">
        <v>48</v>
      </c>
      <c r="U3" s="10" t="s">
        <v>7</v>
      </c>
      <c r="V3" s="2"/>
      <c r="W3" s="17"/>
      <c r="X3" s="15" t="s">
        <v>46</v>
      </c>
      <c r="Y3" s="16" t="s">
        <v>47</v>
      </c>
      <c r="Z3" s="16" t="s">
        <v>48</v>
      </c>
      <c r="AA3" s="10" t="s">
        <v>7</v>
      </c>
      <c r="AB3" s="2"/>
      <c r="AC3" s="18"/>
      <c r="AD3" s="19" t="s">
        <v>49</v>
      </c>
      <c r="AE3" s="20" t="s">
        <v>50</v>
      </c>
      <c r="AF3" s="20" t="s">
        <v>51</v>
      </c>
      <c r="AG3" s="21" t="s">
        <v>52</v>
      </c>
      <c r="AH3" s="22" t="s">
        <v>7</v>
      </c>
    </row>
    <row r="4" spans="1:34" ht="13.5" x14ac:dyDescent="0.25">
      <c r="A4" s="23">
        <v>1</v>
      </c>
      <c r="B4" s="24" t="s">
        <v>8</v>
      </c>
      <c r="C4" s="24">
        <v>100</v>
      </c>
      <c r="D4" s="25">
        <v>2000</v>
      </c>
      <c r="E4" s="26">
        <f>D4/1000</f>
        <v>2</v>
      </c>
      <c r="F4" s="2"/>
      <c r="G4" s="27" t="s">
        <v>9</v>
      </c>
      <c r="H4" s="28">
        <v>0.15</v>
      </c>
      <c r="I4" s="29"/>
      <c r="J4" s="2"/>
      <c r="K4" s="192" t="s">
        <v>10</v>
      </c>
      <c r="L4" s="30">
        <v>1545062.33</v>
      </c>
      <c r="M4" s="25">
        <v>475599</v>
      </c>
      <c r="N4" s="25">
        <v>798830</v>
      </c>
      <c r="O4" s="31"/>
      <c r="P4" s="2"/>
      <c r="Q4" s="192" t="s">
        <v>11</v>
      </c>
      <c r="R4" s="32"/>
      <c r="S4" s="33"/>
      <c r="T4" s="33"/>
      <c r="U4" s="34"/>
      <c r="V4" s="2"/>
      <c r="W4" s="35" t="s">
        <v>12</v>
      </c>
      <c r="X4" s="30">
        <f>H42</f>
        <v>2378.8127978353264</v>
      </c>
      <c r="Y4" s="25">
        <f>H43</f>
        <v>196.09011607884241</v>
      </c>
      <c r="Z4" s="25">
        <f>H44</f>
        <v>3318.4564610975335</v>
      </c>
      <c r="AA4" s="31">
        <f>H45</f>
        <v>5893.3593750117025</v>
      </c>
      <c r="AB4" s="2"/>
      <c r="AC4" s="36" t="s">
        <v>13</v>
      </c>
      <c r="AD4" s="37">
        <f>H8*E22/E39</f>
        <v>51406.25</v>
      </c>
      <c r="AE4" s="37">
        <f>H8*E28/E39</f>
        <v>61809.895833333321</v>
      </c>
      <c r="AF4" s="37">
        <f>H8*E32/E39</f>
        <v>34270.833333333336</v>
      </c>
      <c r="AG4" s="38">
        <f>H8*E38/E39</f>
        <v>74049.479166666672</v>
      </c>
      <c r="AH4" s="12">
        <f>AD4+AE4+AF4+AG4</f>
        <v>221536.45833333331</v>
      </c>
    </row>
    <row r="5" spans="1:34" ht="14.25" thickBot="1" x14ac:dyDescent="0.3">
      <c r="A5" s="39">
        <v>2</v>
      </c>
      <c r="B5" s="40" t="s">
        <v>8</v>
      </c>
      <c r="C5" s="40">
        <v>101</v>
      </c>
      <c r="D5" s="41">
        <v>1800</v>
      </c>
      <c r="E5" s="42">
        <f t="shared" ref="E5:E37" si="0">D5/1000</f>
        <v>1.8</v>
      </c>
      <c r="F5" s="2"/>
      <c r="G5" s="43" t="s">
        <v>14</v>
      </c>
      <c r="H5" s="44">
        <f>H3*H4</f>
        <v>352500</v>
      </c>
      <c r="I5" s="13"/>
      <c r="J5" s="2"/>
      <c r="K5" s="193"/>
      <c r="L5" s="45">
        <v>808556.32</v>
      </c>
      <c r="M5" s="41">
        <v>1602221</v>
      </c>
      <c r="N5" s="41">
        <v>2100366</v>
      </c>
      <c r="O5" s="46"/>
      <c r="P5" s="2"/>
      <c r="Q5" s="193"/>
      <c r="R5" s="47"/>
      <c r="S5" s="48"/>
      <c r="T5" s="48"/>
      <c r="U5" s="49"/>
      <c r="V5" s="2"/>
      <c r="W5" s="50" t="s">
        <v>15</v>
      </c>
      <c r="X5" s="45"/>
      <c r="Y5" s="41"/>
      <c r="Z5" s="41"/>
      <c r="AA5" s="46"/>
      <c r="AB5" s="2"/>
      <c r="AC5" s="51" t="s">
        <v>16</v>
      </c>
      <c r="AD5" s="41">
        <f>AD4*0.7</f>
        <v>35984.375</v>
      </c>
      <c r="AE5" s="41">
        <f>AE4*0.7</f>
        <v>43266.927083333321</v>
      </c>
      <c r="AF5" s="41">
        <f>AF4*0.7</f>
        <v>23989.583333333332</v>
      </c>
      <c r="AG5" s="52">
        <f>AG4*0.7</f>
        <v>51834.635416666664</v>
      </c>
      <c r="AH5" s="53">
        <f>AH4*0.7</f>
        <v>155075.52083333331</v>
      </c>
    </row>
    <row r="6" spans="1:34" ht="14.25" thickBot="1" x14ac:dyDescent="0.3">
      <c r="A6" s="39">
        <v>3</v>
      </c>
      <c r="B6" s="40" t="s">
        <v>8</v>
      </c>
      <c r="C6" s="40">
        <v>102</v>
      </c>
      <c r="D6" s="41">
        <v>2500</v>
      </c>
      <c r="E6" s="42">
        <f t="shared" si="0"/>
        <v>2.5</v>
      </c>
      <c r="F6" s="2"/>
      <c r="G6" s="54"/>
      <c r="H6" s="55"/>
      <c r="I6" s="13"/>
      <c r="J6" s="2"/>
      <c r="K6" s="193"/>
      <c r="L6" s="45">
        <v>1364898</v>
      </c>
      <c r="M6" s="41"/>
      <c r="N6" s="41">
        <v>677767</v>
      </c>
      <c r="O6" s="46"/>
      <c r="P6" s="2"/>
      <c r="Q6" s="193"/>
      <c r="R6" s="47"/>
      <c r="S6" s="48"/>
      <c r="T6" s="48"/>
      <c r="U6" s="49"/>
      <c r="V6" s="2"/>
      <c r="W6" s="56">
        <v>100</v>
      </c>
      <c r="X6" s="45">
        <f>X4*E4/E8</f>
        <v>573.20790309284973</v>
      </c>
      <c r="Y6" s="41"/>
      <c r="Z6" s="41"/>
      <c r="AA6" s="46"/>
      <c r="AB6" s="2"/>
      <c r="AC6" s="51" t="s">
        <v>17</v>
      </c>
      <c r="AD6" s="41"/>
      <c r="AE6" s="41"/>
      <c r="AF6" s="41"/>
      <c r="AG6" s="52"/>
      <c r="AH6" s="53"/>
    </row>
    <row r="7" spans="1:34" ht="14.25" thickBot="1" x14ac:dyDescent="0.3">
      <c r="A7" s="57">
        <v>4</v>
      </c>
      <c r="B7" s="58" t="s">
        <v>8</v>
      </c>
      <c r="C7" s="58">
        <v>103</v>
      </c>
      <c r="D7" s="59">
        <v>2000</v>
      </c>
      <c r="E7" s="60">
        <f t="shared" si="0"/>
        <v>2</v>
      </c>
      <c r="F7" s="2"/>
      <c r="G7" s="61" t="s">
        <v>53</v>
      </c>
      <c r="H7" s="12">
        <f>H5*E17/E40</f>
        <v>130963.54166666666</v>
      </c>
      <c r="I7" s="13"/>
      <c r="J7" s="2"/>
      <c r="K7" s="197"/>
      <c r="L7" s="45">
        <v>661003</v>
      </c>
      <c r="M7" s="41"/>
      <c r="N7" s="41"/>
      <c r="O7" s="46"/>
      <c r="P7" s="2"/>
      <c r="Q7" s="197"/>
      <c r="R7" s="47"/>
      <c r="S7" s="48"/>
      <c r="T7" s="48"/>
      <c r="U7" s="49"/>
      <c r="V7" s="2"/>
      <c r="W7" s="56">
        <v>101</v>
      </c>
      <c r="X7" s="45">
        <f>X4*E5/E8</f>
        <v>515.8871127835647</v>
      </c>
      <c r="Y7" s="41"/>
      <c r="Z7" s="41"/>
      <c r="AA7" s="46"/>
      <c r="AB7" s="2"/>
      <c r="AC7" s="62">
        <v>201</v>
      </c>
      <c r="AD7" s="41">
        <f>AD5*E18/E22</f>
        <v>12851.5625</v>
      </c>
      <c r="AE7" s="41"/>
      <c r="AF7" s="41"/>
      <c r="AG7" s="52"/>
      <c r="AH7" s="53"/>
    </row>
    <row r="8" spans="1:34" ht="14.25" thickBot="1" x14ac:dyDescent="0.3">
      <c r="A8" s="8" t="s">
        <v>18</v>
      </c>
      <c r="B8" s="16"/>
      <c r="C8" s="16"/>
      <c r="D8" s="63">
        <f>SUM(D4:D7)</f>
        <v>8300</v>
      </c>
      <c r="E8" s="64">
        <f>SUM(E4:E7)</f>
        <v>8.3000000000000007</v>
      </c>
      <c r="F8" s="2"/>
      <c r="G8" s="65" t="s">
        <v>54</v>
      </c>
      <c r="H8" s="44">
        <f>H5*E39/E40</f>
        <v>221536.45833333334</v>
      </c>
      <c r="I8" s="13"/>
      <c r="J8" s="2"/>
      <c r="K8" s="50" t="s">
        <v>7</v>
      </c>
      <c r="L8" s="45">
        <f>SUM(L4:L7)</f>
        <v>4379519.6500000004</v>
      </c>
      <c r="M8" s="41">
        <f>SUM(M4:M7)</f>
        <v>2077820</v>
      </c>
      <c r="N8" s="41">
        <f>SUM(N4:N7)</f>
        <v>3576963</v>
      </c>
      <c r="O8" s="46">
        <f>L8+M8+N8</f>
        <v>10034302.65</v>
      </c>
      <c r="P8" s="2"/>
      <c r="Q8" s="50" t="s">
        <v>7</v>
      </c>
      <c r="R8" s="47"/>
      <c r="S8" s="48"/>
      <c r="T8" s="48"/>
      <c r="U8" s="49"/>
      <c r="V8" s="2"/>
      <c r="W8" s="56">
        <v>102</v>
      </c>
      <c r="X8" s="45">
        <f>X4*E6/E8</f>
        <v>716.50987886606208</v>
      </c>
      <c r="Y8" s="41"/>
      <c r="Z8" s="41"/>
      <c r="AA8" s="46"/>
      <c r="AB8" s="2"/>
      <c r="AC8" s="62">
        <v>202</v>
      </c>
      <c r="AD8" s="41">
        <f>AD5*E19/E22</f>
        <v>7710.9375</v>
      </c>
      <c r="AE8" s="41"/>
      <c r="AF8" s="41"/>
      <c r="AG8" s="52"/>
      <c r="AH8" s="53"/>
    </row>
    <row r="9" spans="1:34" ht="14.25" thickBot="1" x14ac:dyDescent="0.3">
      <c r="A9" s="23">
        <v>5</v>
      </c>
      <c r="B9" s="24" t="s">
        <v>19</v>
      </c>
      <c r="C9" s="24">
        <v>104</v>
      </c>
      <c r="D9" s="25">
        <v>2500</v>
      </c>
      <c r="E9" s="26">
        <f t="shared" si="0"/>
        <v>2.5</v>
      </c>
      <c r="F9" s="2"/>
      <c r="G9" s="54"/>
      <c r="H9" s="55"/>
      <c r="I9" s="13"/>
      <c r="J9" s="2"/>
      <c r="K9" s="50" t="s">
        <v>20</v>
      </c>
      <c r="L9" s="66">
        <f>L8/O8</f>
        <v>0.43645480934342756</v>
      </c>
      <c r="M9" s="67">
        <f>M8/O8</f>
        <v>0.20707168923193681</v>
      </c>
      <c r="N9" s="67">
        <f>N8/O8</f>
        <v>0.35647350142463563</v>
      </c>
      <c r="O9" s="68">
        <f t="shared" ref="O9:O27" si="1">L9+M9+N9</f>
        <v>1</v>
      </c>
      <c r="P9" s="2"/>
      <c r="Q9" s="50" t="s">
        <v>20</v>
      </c>
      <c r="R9" s="69"/>
      <c r="S9" s="70"/>
      <c r="T9" s="70"/>
      <c r="U9" s="71"/>
      <c r="V9" s="2"/>
      <c r="W9" s="56">
        <v>103</v>
      </c>
      <c r="X9" s="45">
        <f>X4*E7/E8</f>
        <v>573.20790309284973</v>
      </c>
      <c r="Y9" s="67"/>
      <c r="Z9" s="67"/>
      <c r="AA9" s="68"/>
      <c r="AB9" s="2"/>
      <c r="AC9" s="62">
        <v>203</v>
      </c>
      <c r="AD9" s="41">
        <f>AD5*E20/E22</f>
        <v>7710.9375</v>
      </c>
      <c r="AE9" s="67"/>
      <c r="AF9" s="67"/>
      <c r="AG9" s="72"/>
      <c r="AH9" s="73"/>
    </row>
    <row r="10" spans="1:34" ht="13.5" x14ac:dyDescent="0.25">
      <c r="A10" s="39">
        <v>6</v>
      </c>
      <c r="B10" s="40" t="s">
        <v>19</v>
      </c>
      <c r="C10" s="40">
        <v>105</v>
      </c>
      <c r="D10" s="41">
        <v>2000</v>
      </c>
      <c r="E10" s="42">
        <f t="shared" si="0"/>
        <v>2</v>
      </c>
      <c r="F10" s="2"/>
      <c r="G10" s="61" t="s">
        <v>55</v>
      </c>
      <c r="H10" s="12">
        <f>H7*0.3</f>
        <v>39289.062499999993</v>
      </c>
      <c r="I10" s="13"/>
      <c r="J10" s="2"/>
      <c r="K10" s="50" t="s">
        <v>21</v>
      </c>
      <c r="L10" s="45">
        <f>L9*H11</f>
        <v>8573.9501413597536</v>
      </c>
      <c r="M10" s="41">
        <f>M9*H11</f>
        <v>4067.8262701070703</v>
      </c>
      <c r="N10" s="41">
        <f>N9*H11</f>
        <v>7002.7548385331729</v>
      </c>
      <c r="O10" s="46">
        <f t="shared" si="1"/>
        <v>19644.531249999996</v>
      </c>
      <c r="P10" s="2"/>
      <c r="Q10" s="50" t="s">
        <v>21</v>
      </c>
      <c r="R10" s="47"/>
      <c r="S10" s="48"/>
      <c r="T10" s="48"/>
      <c r="U10" s="49"/>
      <c r="V10" s="2"/>
      <c r="W10" s="56">
        <v>104</v>
      </c>
      <c r="X10" s="45"/>
      <c r="Y10" s="41">
        <f>Y4*E9/E12</f>
        <v>77.813538126524762</v>
      </c>
      <c r="Z10" s="41"/>
      <c r="AA10" s="46"/>
      <c r="AB10" s="2"/>
      <c r="AC10" s="62">
        <v>204</v>
      </c>
      <c r="AD10" s="41">
        <f>AD5*E21/E22</f>
        <v>7710.9375</v>
      </c>
      <c r="AE10" s="41"/>
      <c r="AF10" s="41"/>
      <c r="AG10" s="52"/>
      <c r="AH10" s="53"/>
    </row>
    <row r="11" spans="1:34" ht="14.25" thickBot="1" x14ac:dyDescent="0.3">
      <c r="A11" s="57">
        <v>7</v>
      </c>
      <c r="B11" s="58" t="s">
        <v>19</v>
      </c>
      <c r="C11" s="58">
        <v>106</v>
      </c>
      <c r="D11" s="59">
        <v>1800</v>
      </c>
      <c r="E11" s="60">
        <f t="shared" si="0"/>
        <v>1.8</v>
      </c>
      <c r="F11" s="2"/>
      <c r="G11" s="27" t="s">
        <v>56</v>
      </c>
      <c r="H11" s="53">
        <f>H10/2</f>
        <v>19644.531249999996</v>
      </c>
      <c r="I11" s="13"/>
      <c r="J11" s="2"/>
      <c r="K11" s="50" t="s">
        <v>22</v>
      </c>
      <c r="L11" s="45"/>
      <c r="M11" s="41"/>
      <c r="N11" s="41"/>
      <c r="O11" s="46"/>
      <c r="P11" s="2"/>
      <c r="Q11" s="50" t="s">
        <v>22</v>
      </c>
      <c r="R11" s="47"/>
      <c r="S11" s="48"/>
      <c r="T11" s="48"/>
      <c r="U11" s="49"/>
      <c r="V11" s="2"/>
      <c r="W11" s="56">
        <v>105</v>
      </c>
      <c r="X11" s="45"/>
      <c r="Y11" s="41">
        <f>Y4*E10/E12</f>
        <v>62.250830501219816</v>
      </c>
      <c r="Z11" s="41"/>
      <c r="AA11" s="46"/>
      <c r="AB11" s="2"/>
      <c r="AC11" s="62">
        <v>205</v>
      </c>
      <c r="AD11" s="41"/>
      <c r="AE11" s="41">
        <f>AE5*E23/E28</f>
        <v>10709.635416666664</v>
      </c>
      <c r="AF11" s="41"/>
      <c r="AG11" s="52"/>
      <c r="AH11" s="53"/>
    </row>
    <row r="12" spans="1:34" ht="14.25" thickBot="1" x14ac:dyDescent="0.3">
      <c r="A12" s="8" t="s">
        <v>18</v>
      </c>
      <c r="B12" s="16"/>
      <c r="C12" s="16"/>
      <c r="D12" s="63">
        <f>SUM(D9:D11)</f>
        <v>6300</v>
      </c>
      <c r="E12" s="64">
        <f>SUM(E9:E11)</f>
        <v>6.3</v>
      </c>
      <c r="F12" s="2"/>
      <c r="G12" s="74" t="s">
        <v>57</v>
      </c>
      <c r="H12" s="53">
        <f>H10/2</f>
        <v>19644.531249999996</v>
      </c>
      <c r="I12" s="13"/>
      <c r="J12" s="2"/>
      <c r="K12" s="56">
        <v>100</v>
      </c>
      <c r="L12" s="45">
        <f>L10*E4/E8</f>
        <v>2066.0120822553622</v>
      </c>
      <c r="M12" s="41"/>
      <c r="N12" s="41"/>
      <c r="O12" s="46">
        <f t="shared" si="1"/>
        <v>2066.0120822553622</v>
      </c>
      <c r="P12" s="2"/>
      <c r="Q12" s="56">
        <v>100</v>
      </c>
      <c r="R12" s="47"/>
      <c r="S12" s="48"/>
      <c r="T12" s="48"/>
      <c r="U12" s="49"/>
      <c r="V12" s="2"/>
      <c r="W12" s="56">
        <v>106</v>
      </c>
      <c r="X12" s="45"/>
      <c r="Y12" s="41">
        <f>Y4*E11/E12</f>
        <v>56.025747451097835</v>
      </c>
      <c r="Z12" s="41"/>
      <c r="AA12" s="46"/>
      <c r="AB12" s="2"/>
      <c r="AC12" s="62">
        <v>206</v>
      </c>
      <c r="AD12" s="41"/>
      <c r="AE12" s="41">
        <f>AE5*E24/E28</f>
        <v>8567.7083333333321</v>
      </c>
      <c r="AF12" s="41"/>
      <c r="AG12" s="52"/>
      <c r="AH12" s="53"/>
    </row>
    <row r="13" spans="1:34" ht="13.5" x14ac:dyDescent="0.25">
      <c r="A13" s="23">
        <v>8</v>
      </c>
      <c r="B13" s="24" t="s">
        <v>23</v>
      </c>
      <c r="C13" s="24">
        <v>107</v>
      </c>
      <c r="D13" s="25">
        <v>3000</v>
      </c>
      <c r="E13" s="26">
        <f t="shared" si="0"/>
        <v>3</v>
      </c>
      <c r="F13" s="2"/>
      <c r="G13" s="74" t="s">
        <v>58</v>
      </c>
      <c r="H13" s="53">
        <f>H7*0.7</f>
        <v>91674.479166666657</v>
      </c>
      <c r="I13" s="13"/>
      <c r="J13" s="2"/>
      <c r="K13" s="56">
        <v>101</v>
      </c>
      <c r="L13" s="45">
        <f>L10*E5/E8</f>
        <v>1859.4108740298259</v>
      </c>
      <c r="M13" s="41"/>
      <c r="N13" s="41"/>
      <c r="O13" s="46">
        <f t="shared" si="1"/>
        <v>1859.4108740298259</v>
      </c>
      <c r="P13" s="2"/>
      <c r="Q13" s="56">
        <v>101</v>
      </c>
      <c r="R13" s="47"/>
      <c r="S13" s="48"/>
      <c r="T13" s="48"/>
      <c r="U13" s="49"/>
      <c r="V13" s="2"/>
      <c r="W13" s="56">
        <v>107</v>
      </c>
      <c r="X13" s="45"/>
      <c r="Y13" s="41"/>
      <c r="Z13" s="41">
        <f>Z4*E13/E16</f>
        <v>1464.0249093077352</v>
      </c>
      <c r="AA13" s="46"/>
      <c r="AB13" s="2"/>
      <c r="AC13" s="62">
        <v>207</v>
      </c>
      <c r="AD13" s="41"/>
      <c r="AE13" s="41">
        <f>AE5*E25/E28</f>
        <v>8567.7083333333321</v>
      </c>
      <c r="AF13" s="41"/>
      <c r="AG13" s="52"/>
      <c r="AH13" s="53"/>
    </row>
    <row r="14" spans="1:34" ht="13.5" x14ac:dyDescent="0.25">
      <c r="A14" s="39">
        <v>9</v>
      </c>
      <c r="B14" s="40" t="s">
        <v>23</v>
      </c>
      <c r="C14" s="40">
        <v>108</v>
      </c>
      <c r="D14" s="41">
        <v>2000</v>
      </c>
      <c r="E14" s="42">
        <f t="shared" si="0"/>
        <v>2</v>
      </c>
      <c r="F14" s="2"/>
      <c r="G14" s="27" t="s">
        <v>59</v>
      </c>
      <c r="H14" s="53">
        <f>H13/2</f>
        <v>45837.239583333328</v>
      </c>
      <c r="I14" s="13"/>
      <c r="J14" s="2"/>
      <c r="K14" s="56">
        <v>102</v>
      </c>
      <c r="L14" s="45">
        <f>L10*E6/E8</f>
        <v>2582.5151028192026</v>
      </c>
      <c r="M14" s="41"/>
      <c r="N14" s="41"/>
      <c r="O14" s="46">
        <f t="shared" si="1"/>
        <v>2582.5151028192026</v>
      </c>
      <c r="P14" s="2"/>
      <c r="Q14" s="56">
        <v>102</v>
      </c>
      <c r="R14" s="47"/>
      <c r="S14" s="48"/>
      <c r="T14" s="48"/>
      <c r="U14" s="49"/>
      <c r="V14" s="2"/>
      <c r="W14" s="56">
        <v>108</v>
      </c>
      <c r="X14" s="45"/>
      <c r="Y14" s="41"/>
      <c r="Z14" s="41">
        <f>Z4*E14/E16</f>
        <v>976.0166062051569</v>
      </c>
      <c r="AA14" s="46"/>
      <c r="AB14" s="2"/>
      <c r="AC14" s="62">
        <v>208</v>
      </c>
      <c r="AD14" s="41"/>
      <c r="AE14" s="41">
        <f>AE5*E26/E28</f>
        <v>8567.7083333333321</v>
      </c>
      <c r="AF14" s="41"/>
      <c r="AG14" s="52"/>
      <c r="AH14" s="53"/>
    </row>
    <row r="15" spans="1:34" ht="14.25" thickBot="1" x14ac:dyDescent="0.3">
      <c r="A15" s="57">
        <v>10</v>
      </c>
      <c r="B15" s="58" t="s">
        <v>23</v>
      </c>
      <c r="C15" s="58">
        <v>109</v>
      </c>
      <c r="D15" s="59">
        <v>1800</v>
      </c>
      <c r="E15" s="60">
        <f t="shared" si="0"/>
        <v>1.8</v>
      </c>
      <c r="F15" s="2"/>
      <c r="G15" s="65" t="s">
        <v>60</v>
      </c>
      <c r="H15" s="44">
        <f>H13/2</f>
        <v>45837.239583333328</v>
      </c>
      <c r="I15" s="13"/>
      <c r="J15" s="2"/>
      <c r="K15" s="56">
        <v>103</v>
      </c>
      <c r="L15" s="45">
        <f>L10*E7/E8</f>
        <v>2066.0120822553622</v>
      </c>
      <c r="M15" s="41"/>
      <c r="N15" s="41"/>
      <c r="O15" s="46">
        <f t="shared" si="1"/>
        <v>2066.0120822553622</v>
      </c>
      <c r="P15" s="2"/>
      <c r="Q15" s="56">
        <v>103</v>
      </c>
      <c r="R15" s="47"/>
      <c r="S15" s="48"/>
      <c r="T15" s="48"/>
      <c r="U15" s="49"/>
      <c r="V15" s="2"/>
      <c r="W15" s="56">
        <v>109</v>
      </c>
      <c r="X15" s="45"/>
      <c r="Y15" s="41"/>
      <c r="Z15" s="41">
        <f>Z4*E15/E16</f>
        <v>878.41494558464126</v>
      </c>
      <c r="AA15" s="46"/>
      <c r="AB15" s="2"/>
      <c r="AC15" s="62">
        <v>209</v>
      </c>
      <c r="AD15" s="41"/>
      <c r="AE15" s="41">
        <f>AE5*E27/E28</f>
        <v>6854.1666666666652</v>
      </c>
      <c r="AF15" s="41"/>
      <c r="AG15" s="52"/>
      <c r="AH15" s="53"/>
    </row>
    <row r="16" spans="1:34" ht="14.25" thickBot="1" x14ac:dyDescent="0.3">
      <c r="A16" s="8" t="s">
        <v>18</v>
      </c>
      <c r="B16" s="16"/>
      <c r="C16" s="16"/>
      <c r="D16" s="63">
        <f>SUM(D13:D15)</f>
        <v>6800</v>
      </c>
      <c r="E16" s="64">
        <f>SUM(E13:E15)</f>
        <v>6.8</v>
      </c>
      <c r="F16" s="2"/>
      <c r="G16" s="75" t="s">
        <v>24</v>
      </c>
      <c r="H16" s="76">
        <v>725000000</v>
      </c>
      <c r="I16" s="2"/>
      <c r="J16" s="2"/>
      <c r="K16" s="56">
        <v>104</v>
      </c>
      <c r="L16" s="45"/>
      <c r="M16" s="41">
        <f>M10*E9/E12</f>
        <v>1614.216773852012</v>
      </c>
      <c r="N16" s="41"/>
      <c r="O16" s="46">
        <f t="shared" si="1"/>
        <v>1614.216773852012</v>
      </c>
      <c r="P16" s="2"/>
      <c r="Q16" s="56">
        <v>104</v>
      </c>
      <c r="R16" s="47"/>
      <c r="S16" s="48"/>
      <c r="T16" s="48"/>
      <c r="U16" s="49"/>
      <c r="V16" s="2"/>
      <c r="W16" s="77"/>
      <c r="X16" s="78"/>
      <c r="Y16" s="59"/>
      <c r="Z16" s="59"/>
      <c r="AA16" s="79"/>
      <c r="AB16" s="2"/>
      <c r="AC16" s="62">
        <v>210</v>
      </c>
      <c r="AD16" s="41"/>
      <c r="AE16" s="41"/>
      <c r="AF16" s="41">
        <f>AF5*E29/E32</f>
        <v>8567.7083333333339</v>
      </c>
      <c r="AG16" s="52"/>
      <c r="AH16" s="53"/>
    </row>
    <row r="17" spans="1:34" ht="14.25" thickBot="1" x14ac:dyDescent="0.3">
      <c r="A17" s="80" t="s">
        <v>61</v>
      </c>
      <c r="B17" s="16"/>
      <c r="C17" s="16"/>
      <c r="D17" s="63">
        <f>D8+D12+D16</f>
        <v>21400</v>
      </c>
      <c r="E17" s="64">
        <f>E8+E12+E16</f>
        <v>21.400000000000002</v>
      </c>
      <c r="F17" s="2"/>
      <c r="G17" s="81" t="s">
        <v>62</v>
      </c>
      <c r="H17" s="46">
        <v>21698500</v>
      </c>
      <c r="I17" s="2"/>
      <c r="J17" s="2"/>
      <c r="K17" s="56">
        <v>105</v>
      </c>
      <c r="L17" s="45"/>
      <c r="M17" s="41">
        <f>M10*E10/E12</f>
        <v>1291.3734190816097</v>
      </c>
      <c r="N17" s="41"/>
      <c r="O17" s="46">
        <f t="shared" si="1"/>
        <v>1291.3734190816097</v>
      </c>
      <c r="P17" s="2"/>
      <c r="Q17" s="56">
        <v>105</v>
      </c>
      <c r="R17" s="47"/>
      <c r="S17" s="48"/>
      <c r="T17" s="48"/>
      <c r="U17" s="49"/>
      <c r="V17" s="2"/>
      <c r="W17" s="82" t="s">
        <v>7</v>
      </c>
      <c r="X17" s="83">
        <f>SUM(X6:X16)</f>
        <v>2378.8127978353264</v>
      </c>
      <c r="Y17" s="83">
        <f>SUM(Y6:Y16)</f>
        <v>196.09011607884241</v>
      </c>
      <c r="Z17" s="83">
        <f>SUM(Z6:Z16)</f>
        <v>3318.4564610975335</v>
      </c>
      <c r="AA17" s="84">
        <f>X17+Y17+Z17</f>
        <v>5893.3593750117025</v>
      </c>
      <c r="AB17" s="2"/>
      <c r="AC17" s="62">
        <v>211</v>
      </c>
      <c r="AD17" s="41"/>
      <c r="AE17" s="41"/>
      <c r="AF17" s="41">
        <f>AF5*E30/E32</f>
        <v>7710.9375000000009</v>
      </c>
      <c r="AG17" s="52"/>
      <c r="AH17" s="53"/>
    </row>
    <row r="18" spans="1:34" ht="14.25" thickBot="1" x14ac:dyDescent="0.3">
      <c r="A18" s="23">
        <v>11</v>
      </c>
      <c r="B18" s="24" t="s">
        <v>25</v>
      </c>
      <c r="C18" s="24">
        <v>201</v>
      </c>
      <c r="D18" s="25">
        <v>3000</v>
      </c>
      <c r="E18" s="26">
        <f t="shared" si="0"/>
        <v>3</v>
      </c>
      <c r="F18" s="2"/>
      <c r="G18" s="85" t="s">
        <v>26</v>
      </c>
      <c r="H18" s="86">
        <f>H17/H16</f>
        <v>2.992896551724138E-2</v>
      </c>
      <c r="I18" s="2"/>
      <c r="J18" s="2"/>
      <c r="K18" s="56">
        <v>106</v>
      </c>
      <c r="L18" s="45"/>
      <c r="M18" s="41">
        <f>M10*E11/E12</f>
        <v>1162.2360771734486</v>
      </c>
      <c r="N18" s="41"/>
      <c r="O18" s="46">
        <f t="shared" si="1"/>
        <v>1162.2360771734486</v>
      </c>
      <c r="P18" s="2"/>
      <c r="Q18" s="56">
        <v>106</v>
      </c>
      <c r="R18" s="47"/>
      <c r="S18" s="48"/>
      <c r="T18" s="48"/>
      <c r="U18" s="49"/>
      <c r="V18" s="2"/>
      <c r="W18" s="2"/>
      <c r="X18" s="2"/>
      <c r="Y18" s="2"/>
      <c r="Z18" s="2"/>
      <c r="AA18" s="2"/>
      <c r="AB18" s="2"/>
      <c r="AC18" s="62">
        <v>212</v>
      </c>
      <c r="AD18" s="41"/>
      <c r="AE18" s="41"/>
      <c r="AF18" s="41">
        <f>AF5*E31/E32</f>
        <v>7710.9375000000009</v>
      </c>
      <c r="AG18" s="52"/>
      <c r="AH18" s="53"/>
    </row>
    <row r="19" spans="1:34" ht="13.5" x14ac:dyDescent="0.25">
      <c r="A19" s="39">
        <v>12</v>
      </c>
      <c r="B19" s="40" t="s">
        <v>25</v>
      </c>
      <c r="C19" s="40">
        <v>202</v>
      </c>
      <c r="D19" s="41">
        <v>1800</v>
      </c>
      <c r="E19" s="42">
        <f t="shared" si="0"/>
        <v>1.8</v>
      </c>
      <c r="F19" s="2"/>
      <c r="G19" s="198" t="s">
        <v>63</v>
      </c>
      <c r="H19" s="199"/>
      <c r="I19" s="87"/>
      <c r="J19" s="2"/>
      <c r="K19" s="56">
        <v>107</v>
      </c>
      <c r="L19" s="45"/>
      <c r="M19" s="41"/>
      <c r="N19" s="41">
        <f>N10*E13/E16</f>
        <v>3089.4506640587529</v>
      </c>
      <c r="O19" s="46">
        <f t="shared" si="1"/>
        <v>3089.4506640587529</v>
      </c>
      <c r="P19" s="2"/>
      <c r="Q19" s="56">
        <v>107</v>
      </c>
      <c r="R19" s="47"/>
      <c r="S19" s="48"/>
      <c r="T19" s="48"/>
      <c r="U19" s="49"/>
      <c r="V19" s="2"/>
      <c r="W19" s="200" t="s">
        <v>64</v>
      </c>
      <c r="X19" s="200"/>
      <c r="Y19" s="200"/>
      <c r="Z19" s="200"/>
      <c r="AA19" s="200"/>
      <c r="AB19" s="2"/>
      <c r="AC19" s="62">
        <v>213</v>
      </c>
      <c r="AD19" s="41"/>
      <c r="AE19" s="41"/>
      <c r="AF19" s="41"/>
      <c r="AG19" s="52">
        <f>AG5*E33/E38</f>
        <v>12851.562499999998</v>
      </c>
      <c r="AH19" s="53"/>
    </row>
    <row r="20" spans="1:34" ht="14.25" thickBot="1" x14ac:dyDescent="0.3">
      <c r="A20" s="39">
        <v>13</v>
      </c>
      <c r="B20" s="40" t="s">
        <v>25</v>
      </c>
      <c r="C20" s="40">
        <v>203</v>
      </c>
      <c r="D20" s="41">
        <v>1800</v>
      </c>
      <c r="E20" s="42">
        <f t="shared" si="0"/>
        <v>1.8</v>
      </c>
      <c r="F20" s="2"/>
      <c r="G20" s="88" t="s">
        <v>65</v>
      </c>
      <c r="H20" s="89"/>
      <c r="I20" s="87"/>
      <c r="J20" s="2"/>
      <c r="K20" s="56">
        <v>108</v>
      </c>
      <c r="L20" s="45"/>
      <c r="M20" s="41"/>
      <c r="N20" s="41">
        <f>N10*E14/E16</f>
        <v>2059.6337760391684</v>
      </c>
      <c r="O20" s="46">
        <f t="shared" si="1"/>
        <v>2059.6337760391684</v>
      </c>
      <c r="P20" s="2"/>
      <c r="Q20" s="56">
        <v>108</v>
      </c>
      <c r="R20" s="47"/>
      <c r="S20" s="48"/>
      <c r="T20" s="48"/>
      <c r="U20" s="49"/>
      <c r="V20" s="2"/>
      <c r="W20" s="2"/>
      <c r="X20" s="2"/>
      <c r="Y20" s="2"/>
      <c r="Z20" s="2"/>
      <c r="AA20" s="2"/>
      <c r="AB20" s="2"/>
      <c r="AC20" s="62">
        <v>214</v>
      </c>
      <c r="AD20" s="41"/>
      <c r="AE20" s="41"/>
      <c r="AF20" s="41"/>
      <c r="AG20" s="52">
        <f>AG5*E34/E38</f>
        <v>12851.562499999998</v>
      </c>
      <c r="AH20" s="53"/>
    </row>
    <row r="21" spans="1:34" ht="14.25" thickBot="1" x14ac:dyDescent="0.3">
      <c r="A21" s="57">
        <v>14</v>
      </c>
      <c r="B21" s="58" t="s">
        <v>25</v>
      </c>
      <c r="C21" s="58">
        <v>204</v>
      </c>
      <c r="D21" s="59">
        <v>1800</v>
      </c>
      <c r="E21" s="60">
        <f t="shared" si="0"/>
        <v>1.8</v>
      </c>
      <c r="F21" s="2"/>
      <c r="G21" s="90" t="s">
        <v>66</v>
      </c>
      <c r="H21" s="91" t="s">
        <v>27</v>
      </c>
      <c r="I21" s="2"/>
      <c r="J21" s="2"/>
      <c r="K21" s="77">
        <v>109</v>
      </c>
      <c r="L21" s="78"/>
      <c r="M21" s="59"/>
      <c r="N21" s="59">
        <f>N10*E15/E16</f>
        <v>1853.6703984352516</v>
      </c>
      <c r="O21" s="79">
        <f t="shared" si="1"/>
        <v>1853.6703984352516</v>
      </c>
      <c r="P21" s="2"/>
      <c r="Q21" s="77">
        <v>109</v>
      </c>
      <c r="R21" s="92"/>
      <c r="S21" s="93"/>
      <c r="T21" s="93"/>
      <c r="U21" s="94"/>
      <c r="V21" s="2"/>
      <c r="W21" s="2"/>
      <c r="X21" s="2"/>
      <c r="Y21" s="2"/>
      <c r="Z21" s="2"/>
      <c r="AA21" s="2"/>
      <c r="AB21" s="2"/>
      <c r="AC21" s="62">
        <v>215</v>
      </c>
      <c r="AD21" s="41"/>
      <c r="AE21" s="41"/>
      <c r="AF21" s="41"/>
      <c r="AG21" s="52">
        <f>AG5*E35/E38</f>
        <v>10709.635416666664</v>
      </c>
      <c r="AH21" s="53"/>
    </row>
    <row r="22" spans="1:34" ht="14.25" thickBot="1" x14ac:dyDescent="0.3">
      <c r="A22" s="8" t="s">
        <v>18</v>
      </c>
      <c r="B22" s="16"/>
      <c r="C22" s="16"/>
      <c r="D22" s="63">
        <f>SUM(D18:D21)</f>
        <v>8400</v>
      </c>
      <c r="E22" s="64">
        <f>SUM(E18:E21)</f>
        <v>8.4</v>
      </c>
      <c r="F22" s="2"/>
      <c r="G22" s="95" t="s">
        <v>67</v>
      </c>
      <c r="H22" s="96">
        <v>0.05</v>
      </c>
      <c r="I22" s="97"/>
      <c r="J22" s="2"/>
      <c r="K22" s="14" t="s">
        <v>7</v>
      </c>
      <c r="L22" s="83">
        <f>SUM(L12:L21)</f>
        <v>8573.9501413597518</v>
      </c>
      <c r="M22" s="63">
        <f>SUM(M12:M21)</f>
        <v>4067.8262701070698</v>
      </c>
      <c r="N22" s="63">
        <f>SUM(N12:N21)</f>
        <v>7002.7548385331729</v>
      </c>
      <c r="O22" s="84">
        <f t="shared" si="1"/>
        <v>19644.531249999993</v>
      </c>
      <c r="P22" s="2"/>
      <c r="Q22" s="14" t="s">
        <v>7</v>
      </c>
      <c r="R22" s="98"/>
      <c r="S22" s="99"/>
      <c r="T22" s="99"/>
      <c r="U22" s="100"/>
      <c r="V22" s="2"/>
      <c r="W22" s="2"/>
      <c r="X22" s="2"/>
      <c r="Y22" s="2"/>
      <c r="Z22" s="2"/>
      <c r="AA22" s="2"/>
      <c r="AB22" s="2"/>
      <c r="AC22" s="62">
        <v>216</v>
      </c>
      <c r="AD22" s="41"/>
      <c r="AE22" s="41"/>
      <c r="AF22" s="41"/>
      <c r="AG22" s="52">
        <f>AG5*E36/E38</f>
        <v>7710.9374999999991</v>
      </c>
      <c r="AH22" s="53"/>
    </row>
    <row r="23" spans="1:34" ht="16.5" thickBot="1" x14ac:dyDescent="0.3">
      <c r="A23" s="23">
        <v>15</v>
      </c>
      <c r="B23" s="24" t="s">
        <v>28</v>
      </c>
      <c r="C23" s="24">
        <v>205</v>
      </c>
      <c r="D23" s="25">
        <v>2500</v>
      </c>
      <c r="E23" s="26">
        <f t="shared" si="0"/>
        <v>2.5</v>
      </c>
      <c r="F23" s="2"/>
      <c r="G23" s="101" t="s">
        <v>68</v>
      </c>
      <c r="H23" s="102">
        <v>0.1</v>
      </c>
      <c r="I23" s="97"/>
      <c r="J23" s="2"/>
      <c r="K23" s="14"/>
      <c r="L23" s="103" t="s">
        <v>69</v>
      </c>
      <c r="M23" s="104" t="s">
        <v>70</v>
      </c>
      <c r="N23" s="104" t="s">
        <v>71</v>
      </c>
      <c r="O23" s="105" t="s">
        <v>7</v>
      </c>
      <c r="P23" s="2"/>
      <c r="Q23" s="14"/>
      <c r="R23" s="15" t="s">
        <v>46</v>
      </c>
      <c r="S23" s="16" t="s">
        <v>47</v>
      </c>
      <c r="T23" s="16" t="s">
        <v>48</v>
      </c>
      <c r="U23" s="10" t="s">
        <v>7</v>
      </c>
      <c r="V23" s="2"/>
      <c r="W23" s="2"/>
      <c r="X23" s="2"/>
      <c r="Y23" s="2"/>
      <c r="Z23" s="2"/>
      <c r="AA23" s="2"/>
      <c r="AB23" s="2"/>
      <c r="AC23" s="106">
        <v>217</v>
      </c>
      <c r="AD23" s="107"/>
      <c r="AE23" s="107"/>
      <c r="AF23" s="107"/>
      <c r="AG23" s="108">
        <f>AG5*E37/E38</f>
        <v>7710.9374999999991</v>
      </c>
      <c r="AH23" s="109"/>
    </row>
    <row r="24" spans="1:34" ht="14.25" thickBot="1" x14ac:dyDescent="0.3">
      <c r="A24" s="39">
        <v>16</v>
      </c>
      <c r="B24" s="40" t="s">
        <v>28</v>
      </c>
      <c r="C24" s="40">
        <v>206</v>
      </c>
      <c r="D24" s="41">
        <v>2000</v>
      </c>
      <c r="E24" s="42">
        <f t="shared" si="0"/>
        <v>2</v>
      </c>
      <c r="F24" s="2"/>
      <c r="G24" s="101" t="s">
        <v>72</v>
      </c>
      <c r="H24" s="102">
        <v>0.15</v>
      </c>
      <c r="I24" s="97"/>
      <c r="J24" s="2"/>
      <c r="K24" s="192" t="s">
        <v>29</v>
      </c>
      <c r="L24" s="110">
        <v>7.6020000000000003E-3</v>
      </c>
      <c r="M24" s="111">
        <v>7.9670000000000001E-3</v>
      </c>
      <c r="N24" s="111">
        <v>1.5737999999999999E-2</v>
      </c>
      <c r="O24" s="112">
        <f t="shared" si="1"/>
        <v>3.1307000000000001E-2</v>
      </c>
      <c r="P24" s="2"/>
      <c r="Q24" s="192" t="s">
        <v>29</v>
      </c>
      <c r="R24" s="113"/>
      <c r="S24" s="114"/>
      <c r="T24" s="114"/>
      <c r="U24" s="115"/>
      <c r="V24" s="2"/>
      <c r="W24" s="2"/>
      <c r="X24" s="2"/>
      <c r="Y24" s="2"/>
      <c r="Z24" s="2"/>
      <c r="AA24" s="2"/>
      <c r="AB24" s="2"/>
      <c r="AC24" s="116" t="s">
        <v>7</v>
      </c>
      <c r="AD24" s="117">
        <f>SUM(AD7:AD23)</f>
        <v>35984.375</v>
      </c>
      <c r="AE24" s="117">
        <f>SUM(AE7:AE23)</f>
        <v>43266.927083333321</v>
      </c>
      <c r="AF24" s="117">
        <f>SUM(AF7:AF23)</f>
        <v>23989.583333333336</v>
      </c>
      <c r="AG24" s="118">
        <f>SUM(AG7:AG23)</f>
        <v>51834.635416666657</v>
      </c>
      <c r="AH24" s="119">
        <f>SUM(AD24:AG24)</f>
        <v>155075.52083333331</v>
      </c>
    </row>
    <row r="25" spans="1:34" ht="16.5" thickBot="1" x14ac:dyDescent="0.3">
      <c r="A25" s="39">
        <v>17</v>
      </c>
      <c r="B25" s="40" t="s">
        <v>28</v>
      </c>
      <c r="C25" s="40">
        <v>207</v>
      </c>
      <c r="D25" s="41">
        <v>2000</v>
      </c>
      <c r="E25" s="42">
        <f t="shared" si="0"/>
        <v>2</v>
      </c>
      <c r="F25" s="97"/>
      <c r="G25" s="101" t="s">
        <v>73</v>
      </c>
      <c r="H25" s="102">
        <v>0.2</v>
      </c>
      <c r="I25" s="97"/>
      <c r="J25" s="2"/>
      <c r="K25" s="193"/>
      <c r="L25" s="120">
        <v>9.5329999999999998E-3</v>
      </c>
      <c r="M25" s="121">
        <v>9.0629999999999999E-3</v>
      </c>
      <c r="N25" s="121">
        <v>8.0070000000000002E-3</v>
      </c>
      <c r="O25" s="122">
        <f t="shared" si="1"/>
        <v>2.6603000000000002E-2</v>
      </c>
      <c r="P25" s="2"/>
      <c r="Q25" s="193"/>
      <c r="R25" s="123"/>
      <c r="S25" s="124"/>
      <c r="T25" s="124"/>
      <c r="U25" s="125"/>
      <c r="V25" s="2"/>
      <c r="W25" s="2"/>
      <c r="X25" s="2"/>
      <c r="Y25" s="2"/>
      <c r="Z25" s="2"/>
      <c r="AA25" s="2"/>
      <c r="AB25" s="2"/>
      <c r="AC25" s="195" t="s">
        <v>30</v>
      </c>
      <c r="AD25" s="196"/>
      <c r="AE25" s="196"/>
      <c r="AF25" s="126"/>
      <c r="AG25" s="126"/>
      <c r="AH25" s="119">
        <f>AH4-AH5</f>
        <v>66460.9375</v>
      </c>
    </row>
    <row r="26" spans="1:34" ht="13.5" x14ac:dyDescent="0.25">
      <c r="A26" s="39">
        <v>18</v>
      </c>
      <c r="B26" s="40" t="s">
        <v>28</v>
      </c>
      <c r="C26" s="40">
        <v>208</v>
      </c>
      <c r="D26" s="41">
        <v>2000</v>
      </c>
      <c r="E26" s="42">
        <f t="shared" si="0"/>
        <v>2</v>
      </c>
      <c r="F26" s="2"/>
      <c r="G26" s="101" t="s">
        <v>74</v>
      </c>
      <c r="H26" s="102">
        <v>0.25</v>
      </c>
      <c r="I26" s="97"/>
      <c r="J26" s="2"/>
      <c r="K26" s="193"/>
      <c r="L26" s="120">
        <v>7.0679999999999996E-3</v>
      </c>
      <c r="M26" s="121"/>
      <c r="N26" s="121">
        <v>1.0003E-2</v>
      </c>
      <c r="O26" s="122">
        <f t="shared" si="1"/>
        <v>1.7070999999999999E-2</v>
      </c>
      <c r="P26" s="2"/>
      <c r="Q26" s="193"/>
      <c r="R26" s="123"/>
      <c r="S26" s="124"/>
      <c r="T26" s="124"/>
      <c r="U26" s="125"/>
      <c r="V26" s="2"/>
      <c r="W26" s="2"/>
      <c r="X26" s="2"/>
      <c r="Y26" s="2"/>
      <c r="Z26" s="2"/>
      <c r="AA26" s="2"/>
      <c r="AB26" s="2"/>
    </row>
    <row r="27" spans="1:34" ht="16.5" thickBot="1" x14ac:dyDescent="0.3">
      <c r="A27" s="57">
        <v>19</v>
      </c>
      <c r="B27" s="58" t="s">
        <v>28</v>
      </c>
      <c r="C27" s="58">
        <v>209</v>
      </c>
      <c r="D27" s="59">
        <v>1600</v>
      </c>
      <c r="E27" s="60">
        <f t="shared" si="0"/>
        <v>1.6</v>
      </c>
      <c r="F27" s="2"/>
      <c r="G27" s="101" t="s">
        <v>75</v>
      </c>
      <c r="H27" s="102">
        <v>0.3</v>
      </c>
      <c r="I27" s="97"/>
      <c r="J27" s="2"/>
      <c r="K27" s="194"/>
      <c r="L27" s="127">
        <v>1.7982000000000001E-2</v>
      </c>
      <c r="M27" s="128"/>
      <c r="N27" s="128"/>
      <c r="O27" s="129">
        <f t="shared" si="1"/>
        <v>1.7982000000000001E-2</v>
      </c>
      <c r="P27" s="2"/>
      <c r="Q27" s="194"/>
      <c r="R27" s="130"/>
      <c r="S27" s="131"/>
      <c r="T27" s="131"/>
      <c r="U27" s="132"/>
      <c r="V27" s="2"/>
      <c r="W27" s="2"/>
      <c r="X27" s="2"/>
      <c r="Y27" s="2"/>
      <c r="Z27" s="2"/>
      <c r="AA27" s="2"/>
      <c r="AB27" s="2"/>
    </row>
    <row r="28" spans="1:34" ht="14.25" thickBot="1" x14ac:dyDescent="0.3">
      <c r="A28" s="8" t="s">
        <v>18</v>
      </c>
      <c r="B28" s="16"/>
      <c r="C28" s="16"/>
      <c r="D28" s="63">
        <f>SUM(D23:D27)</f>
        <v>10100</v>
      </c>
      <c r="E28" s="64">
        <f>SUM(E23:E27)</f>
        <v>10.1</v>
      </c>
      <c r="F28" s="2"/>
      <c r="G28" s="85" t="s">
        <v>31</v>
      </c>
      <c r="H28" s="133">
        <f>H24*H10</f>
        <v>5893.3593749999991</v>
      </c>
      <c r="I28" s="134"/>
      <c r="J28" s="2"/>
      <c r="K28" s="14" t="s">
        <v>7</v>
      </c>
      <c r="L28" s="135">
        <f>SUM(L24:L27)</f>
        <v>4.2185E-2</v>
      </c>
      <c r="M28" s="135">
        <f>SUM(M24:M27)</f>
        <v>1.703E-2</v>
      </c>
      <c r="N28" s="135">
        <f>SUM(N24:N27)</f>
        <v>3.3748E-2</v>
      </c>
      <c r="O28" s="136">
        <f>L28+M28+N28</f>
        <v>9.2963000000000004E-2</v>
      </c>
      <c r="P28" s="2"/>
      <c r="Q28" s="18" t="s">
        <v>7</v>
      </c>
      <c r="R28" s="137"/>
      <c r="S28" s="138"/>
      <c r="T28" s="138"/>
      <c r="U28" s="139"/>
      <c r="V28" s="2"/>
      <c r="W28" s="2"/>
      <c r="X28" s="2"/>
      <c r="Y28" s="2"/>
      <c r="Z28" s="2"/>
      <c r="AA28" s="2"/>
      <c r="AB28" s="2"/>
    </row>
    <row r="29" spans="1:34" ht="13.5" x14ac:dyDescent="0.25">
      <c r="A29" s="23">
        <v>20</v>
      </c>
      <c r="B29" s="24" t="s">
        <v>32</v>
      </c>
      <c r="C29" s="24">
        <v>210</v>
      </c>
      <c r="D29" s="25">
        <v>2000</v>
      </c>
      <c r="E29" s="26">
        <f t="shared" si="0"/>
        <v>2</v>
      </c>
      <c r="F29" s="2"/>
      <c r="G29" s="75" t="s">
        <v>33</v>
      </c>
      <c r="H29" s="37">
        <v>25766500</v>
      </c>
      <c r="I29" s="140" t="s">
        <v>34</v>
      </c>
      <c r="J29" s="2"/>
      <c r="K29" s="141" t="s">
        <v>20</v>
      </c>
      <c r="L29" s="142">
        <f>L28/O28</f>
        <v>0.45378268773598096</v>
      </c>
      <c r="M29" s="143">
        <f>M28/O28</f>
        <v>0.18319116207523423</v>
      </c>
      <c r="N29" s="143">
        <f>N28/O28</f>
        <v>0.36302615018878476</v>
      </c>
      <c r="O29" s="144">
        <f>L29+M29+N29</f>
        <v>1</v>
      </c>
      <c r="P29" s="2"/>
      <c r="Q29" s="145" t="s">
        <v>20</v>
      </c>
      <c r="R29" s="146"/>
      <c r="S29" s="146"/>
      <c r="T29" s="146"/>
      <c r="U29" s="147"/>
      <c r="V29" s="2"/>
      <c r="W29" s="2"/>
      <c r="X29" s="2"/>
      <c r="Y29" s="2"/>
      <c r="Z29" s="2"/>
      <c r="AA29" s="2"/>
      <c r="AB29" s="2"/>
    </row>
    <row r="30" spans="1:34" ht="13.5" x14ac:dyDescent="0.25">
      <c r="A30" s="39">
        <v>21</v>
      </c>
      <c r="B30" s="40" t="s">
        <v>32</v>
      </c>
      <c r="C30" s="40">
        <v>211</v>
      </c>
      <c r="D30" s="41">
        <v>1800</v>
      </c>
      <c r="E30" s="42">
        <f t="shared" si="0"/>
        <v>1.8</v>
      </c>
      <c r="F30" s="2"/>
      <c r="G30" s="81" t="s">
        <v>35</v>
      </c>
      <c r="H30" s="148">
        <v>168.709758795</v>
      </c>
      <c r="I30" s="46"/>
      <c r="J30" s="2"/>
      <c r="K30" s="149" t="s">
        <v>21</v>
      </c>
      <c r="L30" s="150">
        <f>L29*H12</f>
        <v>8914.3481899384678</v>
      </c>
      <c r="M30" s="41">
        <f>M29*H12</f>
        <v>3598.7045081107531</v>
      </c>
      <c r="N30" s="41">
        <f>N29*H12</f>
        <v>7131.4785519507741</v>
      </c>
      <c r="O30" s="46"/>
      <c r="P30" s="2"/>
      <c r="Q30" s="151" t="s">
        <v>21</v>
      </c>
      <c r="R30" s="48"/>
      <c r="S30" s="48"/>
      <c r="T30" s="48"/>
      <c r="U30" s="49"/>
      <c r="V30" s="2"/>
      <c r="W30" s="2"/>
      <c r="X30" s="2"/>
      <c r="Y30" s="2"/>
      <c r="Z30" s="2"/>
      <c r="AA30" s="2"/>
      <c r="AB30" s="2"/>
    </row>
    <row r="31" spans="1:34" ht="14.25" thickBot="1" x14ac:dyDescent="0.3">
      <c r="A31" s="57">
        <v>22</v>
      </c>
      <c r="B31" s="58" t="s">
        <v>32</v>
      </c>
      <c r="C31" s="58">
        <v>212</v>
      </c>
      <c r="D31" s="59">
        <v>1800</v>
      </c>
      <c r="E31" s="60">
        <f t="shared" si="0"/>
        <v>1.8</v>
      </c>
      <c r="F31" s="2"/>
      <c r="G31" s="81" t="s">
        <v>36</v>
      </c>
      <c r="H31" s="41">
        <f>H29*H30</f>
        <v>4347059999.9913673</v>
      </c>
      <c r="I31" s="152">
        <f>H31/H31</f>
        <v>1</v>
      </c>
      <c r="J31" s="2"/>
      <c r="K31" s="149" t="s">
        <v>22</v>
      </c>
      <c r="L31" s="150"/>
      <c r="M31" s="41"/>
      <c r="N31" s="41"/>
      <c r="O31" s="46"/>
      <c r="P31" s="2"/>
      <c r="Q31" s="151" t="s">
        <v>22</v>
      </c>
      <c r="R31" s="48"/>
      <c r="S31" s="48"/>
      <c r="T31" s="48"/>
      <c r="U31" s="49"/>
      <c r="V31" s="2"/>
      <c r="W31" s="2"/>
      <c r="X31" s="2"/>
      <c r="Y31" s="2"/>
      <c r="Z31" s="2"/>
      <c r="AA31" s="2"/>
      <c r="AB31" s="2"/>
    </row>
    <row r="32" spans="1:34" ht="14.25" thickBot="1" x14ac:dyDescent="0.3">
      <c r="A32" s="8" t="s">
        <v>18</v>
      </c>
      <c r="B32" s="16"/>
      <c r="C32" s="16"/>
      <c r="D32" s="63">
        <f>SUM(D29:D31)</f>
        <v>5600</v>
      </c>
      <c r="E32" s="64">
        <f>SUM(E29:E31)</f>
        <v>5.6</v>
      </c>
      <c r="F32" s="2"/>
      <c r="G32" s="101" t="s">
        <v>76</v>
      </c>
      <c r="H32" s="41">
        <v>5948000</v>
      </c>
      <c r="I32" s="68"/>
      <c r="J32" s="2"/>
      <c r="K32" s="153">
        <v>100</v>
      </c>
      <c r="L32" s="150">
        <f>L30*E4/E8</f>
        <v>2148.0357084189077</v>
      </c>
      <c r="M32" s="41"/>
      <c r="N32" s="41"/>
      <c r="O32" s="46"/>
      <c r="P32" s="2"/>
      <c r="Q32" s="154">
        <v>100</v>
      </c>
      <c r="R32" s="48"/>
      <c r="S32" s="48"/>
      <c r="T32" s="48"/>
      <c r="U32" s="49"/>
      <c r="V32" s="2"/>
      <c r="W32" s="2"/>
      <c r="X32" s="2"/>
      <c r="Y32" s="2"/>
      <c r="Z32" s="2"/>
      <c r="AA32" s="2"/>
      <c r="AB32" s="2"/>
    </row>
    <row r="33" spans="1:34" ht="13.5" x14ac:dyDescent="0.25">
      <c r="A33" s="23">
        <v>23</v>
      </c>
      <c r="B33" s="24" t="s">
        <v>37</v>
      </c>
      <c r="C33" s="24">
        <v>213</v>
      </c>
      <c r="D33" s="25">
        <v>3000</v>
      </c>
      <c r="E33" s="26">
        <f t="shared" si="0"/>
        <v>3</v>
      </c>
      <c r="F33" s="2"/>
      <c r="G33" s="101" t="s">
        <v>77</v>
      </c>
      <c r="H33" s="155">
        <v>295</v>
      </c>
      <c r="I33" s="68"/>
      <c r="J33" s="2"/>
      <c r="K33" s="153">
        <v>101</v>
      </c>
      <c r="L33" s="150">
        <f>L30*E5/E8</f>
        <v>1933.2321375770171</v>
      </c>
      <c r="M33" s="41"/>
      <c r="N33" s="41"/>
      <c r="O33" s="46"/>
      <c r="P33" s="2"/>
      <c r="Q33" s="154">
        <v>101</v>
      </c>
      <c r="R33" s="48"/>
      <c r="S33" s="48"/>
      <c r="T33" s="48"/>
      <c r="U33" s="49"/>
      <c r="V33" s="2"/>
      <c r="W33" s="2"/>
      <c r="X33" s="2"/>
      <c r="Y33" s="2"/>
      <c r="Z33" s="2"/>
      <c r="AA33" s="2"/>
      <c r="AB33" s="2"/>
    </row>
    <row r="34" spans="1:34" ht="13.5" x14ac:dyDescent="0.25">
      <c r="A34" s="39">
        <v>24</v>
      </c>
      <c r="B34" s="40" t="s">
        <v>37</v>
      </c>
      <c r="C34" s="40">
        <v>214</v>
      </c>
      <c r="D34" s="41">
        <v>3000</v>
      </c>
      <c r="E34" s="42">
        <f t="shared" si="0"/>
        <v>3</v>
      </c>
      <c r="F34" s="2"/>
      <c r="G34" s="81" t="s">
        <v>36</v>
      </c>
      <c r="H34" s="41">
        <f>H32*H33</f>
        <v>1754660000</v>
      </c>
      <c r="I34" s="68">
        <f>H34/H31</f>
        <v>0.40364292188363732</v>
      </c>
      <c r="J34" s="2"/>
      <c r="K34" s="153">
        <v>102</v>
      </c>
      <c r="L34" s="150">
        <f>L30*E6/E8</f>
        <v>2685.0446355236345</v>
      </c>
      <c r="M34" s="41"/>
      <c r="N34" s="41"/>
      <c r="O34" s="46"/>
      <c r="P34" s="2"/>
      <c r="Q34" s="154">
        <v>102</v>
      </c>
      <c r="R34" s="48"/>
      <c r="S34" s="48"/>
      <c r="T34" s="48"/>
      <c r="U34" s="49"/>
      <c r="V34" s="2"/>
      <c r="W34" s="2"/>
      <c r="X34" s="2"/>
      <c r="Y34" s="2"/>
      <c r="Z34" s="2"/>
      <c r="AA34" s="2"/>
      <c r="AB34" s="2"/>
    </row>
    <row r="35" spans="1:34" ht="13.5" x14ac:dyDescent="0.25">
      <c r="A35" s="39">
        <v>25</v>
      </c>
      <c r="B35" s="40" t="s">
        <v>37</v>
      </c>
      <c r="C35" s="40">
        <v>215</v>
      </c>
      <c r="D35" s="41">
        <v>2500</v>
      </c>
      <c r="E35" s="42">
        <f t="shared" si="0"/>
        <v>2.5</v>
      </c>
      <c r="F35" s="2"/>
      <c r="G35" s="101" t="s">
        <v>78</v>
      </c>
      <c r="H35" s="41">
        <v>4520000</v>
      </c>
      <c r="I35" s="68"/>
      <c r="J35" s="2"/>
      <c r="K35" s="153">
        <v>103</v>
      </c>
      <c r="L35" s="150">
        <f>L30*E7/E8</f>
        <v>2148.0357084189077</v>
      </c>
      <c r="M35" s="41"/>
      <c r="N35" s="41"/>
      <c r="O35" s="46"/>
      <c r="P35" s="2"/>
      <c r="Q35" s="154">
        <v>103</v>
      </c>
      <c r="R35" s="48"/>
      <c r="S35" s="48"/>
      <c r="T35" s="48"/>
      <c r="U35" s="49"/>
      <c r="V35" s="2"/>
      <c r="W35" s="2"/>
      <c r="X35" s="2"/>
      <c r="Y35" s="2"/>
      <c r="Z35" s="2"/>
      <c r="AA35" s="2"/>
      <c r="AB35" s="2"/>
    </row>
    <row r="36" spans="1:34" ht="13.5" x14ac:dyDescent="0.25">
      <c r="A36" s="39">
        <v>26</v>
      </c>
      <c r="B36" s="40" t="s">
        <v>37</v>
      </c>
      <c r="C36" s="40">
        <v>216</v>
      </c>
      <c r="D36" s="41">
        <v>1800</v>
      </c>
      <c r="E36" s="42">
        <f t="shared" si="0"/>
        <v>1.8</v>
      </c>
      <c r="F36" s="2"/>
      <c r="G36" s="101" t="s">
        <v>79</v>
      </c>
      <c r="H36" s="155">
        <v>32</v>
      </c>
      <c r="I36" s="68"/>
      <c r="J36" s="2"/>
      <c r="K36" s="153">
        <v>104</v>
      </c>
      <c r="L36" s="150"/>
      <c r="M36" s="41">
        <f>M30*E9/E12</f>
        <v>1428.0573444883939</v>
      </c>
      <c r="N36" s="41"/>
      <c r="O36" s="46"/>
      <c r="P36" s="2"/>
      <c r="Q36" s="154">
        <v>104</v>
      </c>
      <c r="R36" s="48"/>
      <c r="S36" s="48"/>
      <c r="T36" s="48"/>
      <c r="U36" s="49"/>
      <c r="V36" s="2"/>
      <c r="W36" s="2"/>
      <c r="X36" s="2"/>
      <c r="Y36" s="2"/>
      <c r="Z36" s="2"/>
      <c r="AA36" s="2"/>
      <c r="AB36" s="2"/>
    </row>
    <row r="37" spans="1:34" ht="14.25" thickBot="1" x14ac:dyDescent="0.3">
      <c r="A37" s="57">
        <v>27</v>
      </c>
      <c r="B37" s="58" t="s">
        <v>37</v>
      </c>
      <c r="C37" s="58">
        <v>217</v>
      </c>
      <c r="D37" s="59">
        <v>1800</v>
      </c>
      <c r="E37" s="60">
        <f t="shared" si="0"/>
        <v>1.8</v>
      </c>
      <c r="F37" s="2"/>
      <c r="G37" s="81" t="s">
        <v>36</v>
      </c>
      <c r="H37" s="41">
        <f>H35*H36</f>
        <v>144640000</v>
      </c>
      <c r="I37" s="68">
        <f>H37/H31</f>
        <v>3.3273062713716224E-2</v>
      </c>
      <c r="J37" s="2"/>
      <c r="K37" s="153">
        <v>105</v>
      </c>
      <c r="L37" s="150"/>
      <c r="M37" s="41">
        <f>M30*E10/E12</f>
        <v>1142.4458755907153</v>
      </c>
      <c r="N37" s="41"/>
      <c r="O37" s="46"/>
      <c r="P37" s="2"/>
      <c r="Q37" s="154">
        <v>105</v>
      </c>
      <c r="R37" s="48"/>
      <c r="S37" s="48"/>
      <c r="T37" s="48"/>
      <c r="U37" s="49"/>
      <c r="V37" s="2"/>
      <c r="W37" s="2"/>
      <c r="X37" s="2"/>
      <c r="Y37" s="2"/>
      <c r="Z37" s="2"/>
      <c r="AA37" s="2"/>
      <c r="AB37" s="2"/>
    </row>
    <row r="38" spans="1:34" ht="14.25" thickBot="1" x14ac:dyDescent="0.3">
      <c r="A38" s="8" t="s">
        <v>18</v>
      </c>
      <c r="B38" s="156"/>
      <c r="C38" s="156"/>
      <c r="D38" s="63">
        <f>SUM(D33:D37)</f>
        <v>12100</v>
      </c>
      <c r="E38" s="64">
        <f>SUM(E33:E37)</f>
        <v>12.100000000000001</v>
      </c>
      <c r="F38" s="2"/>
      <c r="G38" s="101" t="s">
        <v>80</v>
      </c>
      <c r="H38" s="41">
        <v>15298500</v>
      </c>
      <c r="I38" s="68"/>
      <c r="J38" s="2"/>
      <c r="K38" s="153">
        <v>106</v>
      </c>
      <c r="L38" s="150"/>
      <c r="M38" s="41">
        <f>M30*E11/E12</f>
        <v>1028.2012880316438</v>
      </c>
      <c r="N38" s="41"/>
      <c r="O38" s="46"/>
      <c r="P38" s="2"/>
      <c r="Q38" s="154">
        <v>106</v>
      </c>
      <c r="R38" s="48"/>
      <c r="S38" s="48"/>
      <c r="T38" s="48"/>
      <c r="U38" s="49"/>
      <c r="V38" s="2"/>
      <c r="W38" s="2"/>
      <c r="X38" s="2"/>
      <c r="Y38" s="2"/>
      <c r="Z38" s="2"/>
      <c r="AA38" s="2"/>
      <c r="AB38" s="2"/>
    </row>
    <row r="39" spans="1:34" ht="14.25" thickBot="1" x14ac:dyDescent="0.3">
      <c r="A39" s="23" t="s">
        <v>81</v>
      </c>
      <c r="B39" s="157"/>
      <c r="C39" s="157"/>
      <c r="D39" s="25">
        <f>D22+D28+D32+D38</f>
        <v>36200</v>
      </c>
      <c r="E39" s="26">
        <f>E22+E28+E32+E38</f>
        <v>36.200000000000003</v>
      </c>
      <c r="F39" s="2"/>
      <c r="G39" s="101" t="s">
        <v>82</v>
      </c>
      <c r="H39" s="155">
        <v>160</v>
      </c>
      <c r="I39" s="68"/>
      <c r="J39" s="2"/>
      <c r="K39" s="153">
        <v>107</v>
      </c>
      <c r="L39" s="150"/>
      <c r="M39" s="41"/>
      <c r="N39" s="41">
        <f>N30*E13/E16</f>
        <v>3146.2405376253414</v>
      </c>
      <c r="O39" s="46"/>
      <c r="P39" s="2"/>
      <c r="Q39" s="154">
        <v>107</v>
      </c>
      <c r="R39" s="48"/>
      <c r="S39" s="48"/>
      <c r="T39" s="48"/>
      <c r="U39" s="49"/>
      <c r="V39" s="2"/>
      <c r="W39" s="2"/>
      <c r="X39" s="2"/>
      <c r="Y39" s="2"/>
      <c r="Z39" s="2"/>
      <c r="AA39" s="2"/>
      <c r="AB39" s="2"/>
    </row>
    <row r="40" spans="1:34" ht="14.25" thickBot="1" x14ac:dyDescent="0.3">
      <c r="A40" s="8" t="s">
        <v>38</v>
      </c>
      <c r="B40" s="158"/>
      <c r="C40" s="158"/>
      <c r="D40" s="63">
        <f>D17+D39</f>
        <v>57600</v>
      </c>
      <c r="E40" s="64">
        <f>E17+E39</f>
        <v>57.600000000000009</v>
      </c>
      <c r="F40" s="2"/>
      <c r="G40" s="159" t="s">
        <v>36</v>
      </c>
      <c r="H40" s="160">
        <f>H38*H39</f>
        <v>2447760000</v>
      </c>
      <c r="I40" s="161">
        <f>H40/H31</f>
        <v>0.56308401540463227</v>
      </c>
      <c r="J40" s="2"/>
      <c r="K40" s="153">
        <v>108</v>
      </c>
      <c r="L40" s="162"/>
      <c r="M40" s="163"/>
      <c r="N40" s="41">
        <f>N30*E14/E16</f>
        <v>2097.4936917502278</v>
      </c>
      <c r="O40" s="42"/>
      <c r="P40" s="2"/>
      <c r="Q40" s="154">
        <v>108</v>
      </c>
      <c r="R40" s="164"/>
      <c r="S40" s="164"/>
      <c r="T40" s="164"/>
      <c r="U40" s="165"/>
      <c r="V40" s="2"/>
      <c r="W40" s="2"/>
      <c r="X40" s="2"/>
      <c r="Y40" s="2"/>
      <c r="Z40" s="2"/>
      <c r="AA40" s="2"/>
      <c r="AB40" s="2"/>
    </row>
    <row r="41" spans="1:34" ht="14.25" thickBo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166">
        <v>109</v>
      </c>
      <c r="L41" s="167"/>
      <c r="M41" s="160"/>
      <c r="N41" s="160">
        <f>N30*E15/E16</f>
        <v>1887.7443225752049</v>
      </c>
      <c r="O41" s="168"/>
      <c r="P41" s="2"/>
      <c r="Q41" s="169">
        <v>109</v>
      </c>
      <c r="R41" s="170"/>
      <c r="S41" s="170"/>
      <c r="T41" s="170"/>
      <c r="U41" s="171"/>
      <c r="V41" s="2"/>
      <c r="W41" s="2"/>
      <c r="X41" s="2"/>
      <c r="Y41" s="2"/>
      <c r="Z41" s="2"/>
      <c r="AA41" s="2"/>
      <c r="AB41" s="2"/>
    </row>
    <row r="42" spans="1:34" ht="14.25" thickBot="1" x14ac:dyDescent="0.3">
      <c r="A42" s="2"/>
      <c r="B42" s="2"/>
      <c r="C42" s="2"/>
      <c r="D42" s="2"/>
      <c r="E42" s="2"/>
      <c r="F42" s="2"/>
      <c r="G42" s="172" t="s">
        <v>83</v>
      </c>
      <c r="H42" s="173">
        <f>I34*H28</f>
        <v>2378.8127978353264</v>
      </c>
      <c r="I42" s="2"/>
      <c r="J42" s="2"/>
      <c r="K42" s="14" t="s">
        <v>7</v>
      </c>
      <c r="L42" s="174">
        <f>SUM(L32:L41)</f>
        <v>8914.348189938466</v>
      </c>
      <c r="M42" s="175">
        <f>SUM(M32:M41)</f>
        <v>3598.7045081107531</v>
      </c>
      <c r="N42" s="175">
        <f>SUM(N32:N41)</f>
        <v>7131.4785519507741</v>
      </c>
      <c r="O42" s="176">
        <f>L42+M42+N42</f>
        <v>19644.531249999993</v>
      </c>
      <c r="P42" s="2"/>
      <c r="Q42" s="177" t="s">
        <v>7</v>
      </c>
      <c r="R42" s="178"/>
      <c r="S42" s="179"/>
      <c r="T42" s="179"/>
      <c r="U42" s="180"/>
      <c r="V42" s="2"/>
      <c r="W42" s="2"/>
      <c r="X42" s="2"/>
      <c r="Y42" s="2"/>
      <c r="Z42" s="2"/>
      <c r="AA42" s="2"/>
      <c r="AB42" s="2"/>
    </row>
    <row r="43" spans="1:34" ht="13.5" x14ac:dyDescent="0.25">
      <c r="A43" s="2"/>
      <c r="B43" s="2"/>
      <c r="C43" s="2"/>
      <c r="D43" s="2"/>
      <c r="E43" s="2"/>
      <c r="F43" s="2"/>
      <c r="G43" s="101" t="s">
        <v>84</v>
      </c>
      <c r="H43" s="181">
        <f>I37*H28</f>
        <v>196.09011607884241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34" ht="13.5" x14ac:dyDescent="0.25">
      <c r="A44" s="2"/>
      <c r="B44" s="2"/>
      <c r="C44" s="2"/>
      <c r="D44" s="2"/>
      <c r="E44" s="2"/>
      <c r="F44" s="2"/>
      <c r="G44" s="101" t="s">
        <v>85</v>
      </c>
      <c r="H44" s="181">
        <f>I40*H28</f>
        <v>3318.4564610975335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34" ht="14.25" thickBot="1" x14ac:dyDescent="0.3">
      <c r="A45" s="2"/>
      <c r="B45" s="2"/>
      <c r="C45" s="2"/>
      <c r="D45" s="2"/>
      <c r="E45" s="2"/>
      <c r="F45" s="2"/>
      <c r="G45" s="182" t="s">
        <v>86</v>
      </c>
      <c r="H45" s="183">
        <f>SUM(H42:H44)</f>
        <v>5893.3593750117025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34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34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1:34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1:34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1:34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</sheetData>
  <mergeCells count="14">
    <mergeCell ref="G19:H19"/>
    <mergeCell ref="W19:AA19"/>
    <mergeCell ref="K24:K27"/>
    <mergeCell ref="Q24:Q27"/>
    <mergeCell ref="AC25:AE25"/>
    <mergeCell ref="K4:K7"/>
    <mergeCell ref="Q4:Q7"/>
    <mergeCell ref="A1:H1"/>
    <mergeCell ref="Q1:U1"/>
    <mergeCell ref="AC1:AG1"/>
    <mergeCell ref="F2:H2"/>
    <mergeCell ref="K2:M2"/>
    <mergeCell ref="W2:AA2"/>
    <mergeCell ref="AC2:AE2"/>
  </mergeCells>
  <phoneticPr fontId="2" type="noConversion"/>
  <pageMargins left="0.75" right="0.75" top="1" bottom="1" header="0.5" footer="0.5"/>
  <pageSetup paperSize="9" orientation="portrait" horizontalDpi="0" verticalDpi="0" r:id="rId1"/>
  <headerFooter alignWithMargins="0"/>
  <ignoredErrors>
    <ignoredError sqref="E12 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全员绩效考核方法示例表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裘企阳</dc:creator>
  <cp:lastModifiedBy>张艳坤</cp:lastModifiedBy>
  <dcterms:created xsi:type="dcterms:W3CDTF">2007-08-25T00:35:10Z</dcterms:created>
  <dcterms:modified xsi:type="dcterms:W3CDTF">2014-07-04T09:23:51Z</dcterms:modified>
</cp:coreProperties>
</file>