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我的坚果云\风险管理\融资租赁公司内控指标体系资料\"/>
    </mc:Choice>
  </mc:AlternateContent>
  <bookViews>
    <workbookView xWindow="2220" yWindow="15" windowWidth="10665" windowHeight="6330" tabRatio="602" firstSheet="1" activeTab="1"/>
  </bookViews>
  <sheets>
    <sheet name="Sheet1 (2)" sheetId="4" state="hidden" r:id="rId1"/>
    <sheet name="收益净现值和资金年净收益率" sheetId="1" r:id="rId2"/>
    <sheet name="不同条件下的收益" sheetId="3" r:id="rId3"/>
  </sheets>
  <calcPr calcId="152511"/>
</workbook>
</file>

<file path=xl/calcChain.xml><?xml version="1.0" encoding="utf-8"?>
<calcChain xmlns="http://schemas.openxmlformats.org/spreadsheetml/2006/main">
  <c r="E383" i="1" l="1"/>
  <c r="H383" i="1"/>
  <c r="G383" i="1"/>
  <c r="I383" i="1" s="1"/>
  <c r="C383" i="1"/>
  <c r="J383" i="1" s="1"/>
  <c r="K383" i="1" s="1"/>
  <c r="E384" i="1"/>
  <c r="H384" i="1"/>
  <c r="F383" i="1"/>
  <c r="B384" i="1" s="1"/>
  <c r="D384" i="1"/>
  <c r="D385" i="1" s="1"/>
  <c r="D386" i="1" s="1"/>
  <c r="D387" i="1" s="1"/>
  <c r="D388" i="1" s="1"/>
  <c r="D389" i="1" s="1"/>
  <c r="D390" i="1" s="1"/>
  <c r="D391" i="1" s="1"/>
  <c r="D392" i="1" s="1"/>
  <c r="D393" i="1" s="1"/>
  <c r="D394" i="1" s="1"/>
  <c r="D395" i="1" s="1"/>
  <c r="D396" i="1" s="1"/>
  <c r="D397" i="1" s="1"/>
  <c r="D398" i="1" s="1"/>
  <c r="H385" i="1"/>
  <c r="H386" i="1" s="1"/>
  <c r="H387" i="1"/>
  <c r="H388" i="1" s="1"/>
  <c r="H389" i="1" s="1"/>
  <c r="E359" i="1"/>
  <c r="H359" i="1"/>
  <c r="G359" i="1"/>
  <c r="I359" i="1" s="1"/>
  <c r="C359" i="1"/>
  <c r="J359" i="1" s="1"/>
  <c r="K359" i="1" s="1"/>
  <c r="E360" i="1"/>
  <c r="H360" i="1"/>
  <c r="F359" i="1"/>
  <c r="B360" i="1" s="1"/>
  <c r="D360" i="1"/>
  <c r="D361" i="1" s="1"/>
  <c r="H361" i="1"/>
  <c r="H362" i="1"/>
  <c r="D362" i="1"/>
  <c r="H363" i="1"/>
  <c r="D363" i="1"/>
  <c r="H364" i="1"/>
  <c r="D364" i="1"/>
  <c r="H365" i="1"/>
  <c r="D365" i="1"/>
  <c r="H366" i="1"/>
  <c r="D366" i="1"/>
  <c r="H367" i="1"/>
  <c r="D367" i="1"/>
  <c r="H368" i="1"/>
  <c r="D368" i="1"/>
  <c r="H369" i="1"/>
  <c r="D369" i="1"/>
  <c r="H370" i="1"/>
  <c r="D370" i="1"/>
  <c r="H371" i="1"/>
  <c r="D371" i="1"/>
  <c r="H372" i="1"/>
  <c r="D372" i="1"/>
  <c r="H373" i="1"/>
  <c r="D373" i="1"/>
  <c r="H374" i="1"/>
  <c r="D374" i="1"/>
  <c r="H375" i="1"/>
  <c r="C331" i="1"/>
  <c r="J331" i="1"/>
  <c r="E331" i="1"/>
  <c r="G331" i="1"/>
  <c r="F331" i="1"/>
  <c r="B332" i="1" s="1"/>
  <c r="E332" i="1"/>
  <c r="D332" i="1"/>
  <c r="E333" i="1"/>
  <c r="D333" i="1"/>
  <c r="E334" i="1"/>
  <c r="D334" i="1"/>
  <c r="E336" i="1"/>
  <c r="D336" i="1"/>
  <c r="E337" i="1"/>
  <c r="D337" i="1"/>
  <c r="E338" i="1"/>
  <c r="D338" i="1"/>
  <c r="E339" i="1"/>
  <c r="D339" i="1"/>
  <c r="E341" i="1"/>
  <c r="D341" i="1"/>
  <c r="E342" i="1"/>
  <c r="D342" i="1"/>
  <c r="E343" i="1"/>
  <c r="D343" i="1"/>
  <c r="E344" i="1"/>
  <c r="D344" i="1"/>
  <c r="E346" i="1"/>
  <c r="D346" i="1"/>
  <c r="E347" i="1"/>
  <c r="D347" i="1"/>
  <c r="E348" i="1"/>
  <c r="D348" i="1"/>
  <c r="H331" i="1"/>
  <c r="H332" i="1" s="1"/>
  <c r="I331" i="1"/>
  <c r="K331" i="1"/>
  <c r="E349" i="1"/>
  <c r="D349" i="1"/>
  <c r="L331" i="1"/>
  <c r="M331" i="1"/>
  <c r="N331" i="1"/>
  <c r="O331" i="1" s="1"/>
  <c r="D351" i="1"/>
  <c r="E335" i="1"/>
  <c r="E340" i="1"/>
  <c r="E351" i="1" s="1"/>
  <c r="E345" i="1"/>
  <c r="E350" i="1"/>
  <c r="D307" i="1"/>
  <c r="G307" i="1" s="1"/>
  <c r="H307" i="1"/>
  <c r="C307" i="1"/>
  <c r="J307" i="1"/>
  <c r="B308" i="1"/>
  <c r="D308" i="1"/>
  <c r="G308" i="1" s="1"/>
  <c r="F308" i="1"/>
  <c r="B309" i="1" s="1"/>
  <c r="H308" i="1"/>
  <c r="C308" i="1"/>
  <c r="D309" i="1"/>
  <c r="F309" i="1"/>
  <c r="D310" i="1"/>
  <c r="F310" i="1"/>
  <c r="D311" i="1"/>
  <c r="F311" i="1"/>
  <c r="D312" i="1"/>
  <c r="F312" i="1"/>
  <c r="D313" i="1"/>
  <c r="F313" i="1"/>
  <c r="D314" i="1"/>
  <c r="D315" i="1" s="1"/>
  <c r="D316" i="1" s="1"/>
  <c r="D317" i="1" s="1"/>
  <c r="D318" i="1" s="1"/>
  <c r="D319" i="1" s="1"/>
  <c r="D320" i="1" s="1"/>
  <c r="D321" i="1" s="1"/>
  <c r="D322" i="1" s="1"/>
  <c r="F316" i="1"/>
  <c r="F317" i="1"/>
  <c r="F320" i="1"/>
  <c r="F321" i="1"/>
  <c r="J323" i="1"/>
  <c r="F323" i="1"/>
  <c r="B284" i="1"/>
  <c r="B285" i="1" s="1"/>
  <c r="F284" i="1"/>
  <c r="H284" i="1"/>
  <c r="F285" i="1"/>
  <c r="F286" i="1" s="1"/>
  <c r="F287" i="1"/>
  <c r="F288" i="1" s="1"/>
  <c r="F289" i="1"/>
  <c r="F292" i="1"/>
  <c r="F293" i="1" s="1"/>
  <c r="F299" i="1" s="1"/>
  <c r="F296" i="1"/>
  <c r="F297" i="1" s="1"/>
  <c r="H283" i="1"/>
  <c r="D283" i="1"/>
  <c r="D284" i="1" s="1"/>
  <c r="G283" i="1"/>
  <c r="E283" i="1"/>
  <c r="I283" i="1"/>
  <c r="C283" i="1"/>
  <c r="J283" i="1" s="1"/>
  <c r="C284" i="1"/>
  <c r="J284" i="1" s="1"/>
  <c r="C285" i="1"/>
  <c r="J285" i="1" s="1"/>
  <c r="D236" i="1"/>
  <c r="D259" i="1"/>
  <c r="E259" i="1"/>
  <c r="H259" i="1"/>
  <c r="F259" i="1"/>
  <c r="G259" i="1"/>
  <c r="I259" i="1" s="1"/>
  <c r="C259" i="1"/>
  <c r="J259" i="1" s="1"/>
  <c r="D260" i="1"/>
  <c r="E260" i="1"/>
  <c r="H260" i="1"/>
  <c r="F260" i="1"/>
  <c r="G260" i="1"/>
  <c r="I260" i="1" s="1"/>
  <c r="B260" i="1"/>
  <c r="C260" i="1" s="1"/>
  <c r="D261" i="1"/>
  <c r="E261" i="1"/>
  <c r="G261" i="1" s="1"/>
  <c r="H261" i="1"/>
  <c r="F261" i="1"/>
  <c r="B261" i="1"/>
  <c r="C261" i="1"/>
  <c r="J261" i="1" s="1"/>
  <c r="D262" i="1"/>
  <c r="E262" i="1"/>
  <c r="H262" i="1"/>
  <c r="F262" i="1"/>
  <c r="G262" i="1"/>
  <c r="I262" i="1" s="1"/>
  <c r="B262" i="1"/>
  <c r="C262" i="1" s="1"/>
  <c r="J262" i="1" s="1"/>
  <c r="D263" i="1"/>
  <c r="E263" i="1"/>
  <c r="H263" i="1"/>
  <c r="F263" i="1"/>
  <c r="G263" i="1"/>
  <c r="I263" i="1" s="1"/>
  <c r="B263" i="1"/>
  <c r="C263" i="1" s="1"/>
  <c r="J263" i="1" s="1"/>
  <c r="D264" i="1"/>
  <c r="E264" i="1"/>
  <c r="H264" i="1"/>
  <c r="F264" i="1"/>
  <c r="G264" i="1" s="1"/>
  <c r="I264" i="1" s="1"/>
  <c r="K264" i="1" s="1"/>
  <c r="B264" i="1"/>
  <c r="C264" i="1" s="1"/>
  <c r="J264" i="1" s="1"/>
  <c r="D265" i="1"/>
  <c r="E265" i="1"/>
  <c r="H265" i="1"/>
  <c r="F265" i="1"/>
  <c r="G265" i="1"/>
  <c r="I265" i="1" s="1"/>
  <c r="K265" i="1" s="1"/>
  <c r="B265" i="1"/>
  <c r="C265" i="1" s="1"/>
  <c r="J265" i="1" s="1"/>
  <c r="D266" i="1"/>
  <c r="E266" i="1"/>
  <c r="G266" i="1" s="1"/>
  <c r="I266" i="1" s="1"/>
  <c r="H266" i="1"/>
  <c r="F266" i="1"/>
  <c r="B266" i="1"/>
  <c r="C266" i="1" s="1"/>
  <c r="J266" i="1" s="1"/>
  <c r="D267" i="1"/>
  <c r="E267" i="1"/>
  <c r="H267" i="1"/>
  <c r="F267" i="1"/>
  <c r="G267" i="1"/>
  <c r="I267" i="1" s="1"/>
  <c r="B267" i="1"/>
  <c r="C267" i="1" s="1"/>
  <c r="J267" i="1" s="1"/>
  <c r="D268" i="1"/>
  <c r="E268" i="1"/>
  <c r="H268" i="1"/>
  <c r="F268" i="1"/>
  <c r="G268" i="1" s="1"/>
  <c r="I268" i="1" s="1"/>
  <c r="B268" i="1"/>
  <c r="C268" i="1"/>
  <c r="J268" i="1" s="1"/>
  <c r="D269" i="1"/>
  <c r="E269" i="1" s="1"/>
  <c r="H269" i="1"/>
  <c r="F269" i="1"/>
  <c r="B269" i="1"/>
  <c r="C269" i="1" s="1"/>
  <c r="J269" i="1" s="1"/>
  <c r="D270" i="1"/>
  <c r="E270" i="1"/>
  <c r="G270" i="1" s="1"/>
  <c r="I270" i="1" s="1"/>
  <c r="H270" i="1"/>
  <c r="F270" i="1"/>
  <c r="B270" i="1"/>
  <c r="C270" i="1"/>
  <c r="J270" i="1" s="1"/>
  <c r="D271" i="1"/>
  <c r="E271" i="1" s="1"/>
  <c r="H271" i="1"/>
  <c r="F271" i="1"/>
  <c r="B271" i="1"/>
  <c r="C271" i="1" s="1"/>
  <c r="J271" i="1" s="1"/>
  <c r="H272" i="1"/>
  <c r="F272" i="1"/>
  <c r="F273" i="1" s="1"/>
  <c r="H273" i="1"/>
  <c r="H274" i="1"/>
  <c r="H275" i="1"/>
  <c r="D237" i="1"/>
  <c r="D238" i="1" s="1"/>
  <c r="F236" i="1"/>
  <c r="F237" i="1"/>
  <c r="F238" i="1" s="1"/>
  <c r="H242" i="1"/>
  <c r="B237" i="1"/>
  <c r="B238" i="1"/>
  <c r="E237" i="1"/>
  <c r="G237" i="1" s="1"/>
  <c r="I237" i="1" s="1"/>
  <c r="H237" i="1"/>
  <c r="C237" i="1"/>
  <c r="J237" i="1" s="1"/>
  <c r="H238" i="1"/>
  <c r="C238" i="1"/>
  <c r="J238" i="1"/>
  <c r="H239" i="1"/>
  <c r="H240" i="1"/>
  <c r="H241" i="1"/>
  <c r="H243" i="1"/>
  <c r="H244" i="1"/>
  <c r="H245" i="1"/>
  <c r="H246" i="1"/>
  <c r="H247" i="1"/>
  <c r="H248" i="1"/>
  <c r="H249" i="1"/>
  <c r="H250" i="1"/>
  <c r="H251" i="1"/>
  <c r="H236" i="1"/>
  <c r="E236" i="1"/>
  <c r="G236" i="1" s="1"/>
  <c r="Q453" i="1"/>
  <c r="Q454" i="1" s="1"/>
  <c r="Q455" i="1" s="1"/>
  <c r="Q456" i="1" s="1"/>
  <c r="Q457" i="1" s="1"/>
  <c r="Q458" i="1" s="1"/>
  <c r="Q459" i="1" s="1"/>
  <c r="Q460" i="1" s="1"/>
  <c r="Q461" i="1" s="1"/>
  <c r="P453" i="1"/>
  <c r="P454" i="1" s="1"/>
  <c r="P455" i="1" s="1"/>
  <c r="P456" i="1" s="1"/>
  <c r="P457" i="1" s="1"/>
  <c r="P458" i="1" s="1"/>
  <c r="P459" i="1" s="1"/>
  <c r="P460" i="1" s="1"/>
  <c r="P461" i="1" s="1"/>
  <c r="P425" i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Q409" i="1"/>
  <c r="Q410" i="1"/>
  <c r="Q411" i="1" s="1"/>
  <c r="Q412" i="1" s="1"/>
  <c r="Q413" i="1" s="1"/>
  <c r="Q414" i="1" s="1"/>
  <c r="Q415" i="1" s="1"/>
  <c r="P409" i="1"/>
  <c r="P410" i="1"/>
  <c r="P411" i="1" s="1"/>
  <c r="P412" i="1" s="1"/>
  <c r="P413" i="1" s="1"/>
  <c r="P414" i="1" s="1"/>
  <c r="P415" i="1" s="1"/>
  <c r="C236" i="1"/>
  <c r="J236" i="1" s="1"/>
  <c r="H252" i="1"/>
  <c r="Q218" i="1"/>
  <c r="Q219" i="1" s="1"/>
  <c r="Q220" i="1" s="1"/>
  <c r="Q221" i="1" s="1"/>
  <c r="Q222" i="1" s="1"/>
  <c r="Q223" i="1" s="1"/>
  <c r="Q224" i="1" s="1"/>
  <c r="Q225" i="1" s="1"/>
  <c r="Q226" i="1" s="1"/>
  <c r="E217" i="1"/>
  <c r="H217" i="1"/>
  <c r="G217" i="1"/>
  <c r="I217" i="1" s="1"/>
  <c r="C217" i="1"/>
  <c r="J217" i="1" s="1"/>
  <c r="E218" i="1"/>
  <c r="H218" i="1"/>
  <c r="F217" i="1"/>
  <c r="B218" i="1" s="1"/>
  <c r="D218" i="1"/>
  <c r="E219" i="1"/>
  <c r="H219" i="1"/>
  <c r="D219" i="1"/>
  <c r="E220" i="1"/>
  <c r="H220" i="1"/>
  <c r="D220" i="1"/>
  <c r="E221" i="1"/>
  <c r="H221" i="1"/>
  <c r="D221" i="1"/>
  <c r="E222" i="1"/>
  <c r="H222" i="1"/>
  <c r="D222" i="1"/>
  <c r="E223" i="1"/>
  <c r="H223" i="1"/>
  <c r="D223" i="1"/>
  <c r="E224" i="1"/>
  <c r="H224" i="1"/>
  <c r="D224" i="1"/>
  <c r="E225" i="1"/>
  <c r="H225" i="1"/>
  <c r="D225" i="1"/>
  <c r="E226" i="1"/>
  <c r="H226" i="1"/>
  <c r="D226" i="1"/>
  <c r="H227" i="1"/>
  <c r="E227" i="1"/>
  <c r="P218" i="1"/>
  <c r="P219" i="1" s="1"/>
  <c r="P220" i="1" s="1"/>
  <c r="P221" i="1" s="1"/>
  <c r="P222" i="1" s="1"/>
  <c r="P223" i="1" s="1"/>
  <c r="P224" i="1" s="1"/>
  <c r="P225" i="1" s="1"/>
  <c r="P226" i="1" s="1"/>
  <c r="E189" i="1"/>
  <c r="G189" i="1"/>
  <c r="F189" i="1"/>
  <c r="B190" i="1" s="1"/>
  <c r="E190" i="1"/>
  <c r="D190" i="1"/>
  <c r="E191" i="1"/>
  <c r="D191" i="1"/>
  <c r="E192" i="1"/>
  <c r="D192" i="1"/>
  <c r="E193" i="1"/>
  <c r="D193" i="1"/>
  <c r="E194" i="1"/>
  <c r="D194" i="1"/>
  <c r="D195" i="1" s="1"/>
  <c r="E195" i="1"/>
  <c r="D196" i="1"/>
  <c r="D197" i="1" s="1"/>
  <c r="D198" i="1" s="1"/>
  <c r="D199" i="1" s="1"/>
  <c r="D200" i="1" s="1"/>
  <c r="D201" i="1" s="1"/>
  <c r="D202" i="1" s="1"/>
  <c r="D203" i="1" s="1"/>
  <c r="P190" i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H189" i="1"/>
  <c r="H190" i="1"/>
  <c r="H191" i="1" s="1"/>
  <c r="I189" i="1"/>
  <c r="K189" i="1" s="1"/>
  <c r="C189" i="1"/>
  <c r="J189" i="1"/>
  <c r="C190" i="1"/>
  <c r="J190" i="1" s="1"/>
  <c r="Q174" i="1"/>
  <c r="Q175" i="1"/>
  <c r="Q176" i="1" s="1"/>
  <c r="Q177" i="1" s="1"/>
  <c r="Q178" i="1" s="1"/>
  <c r="Q179" i="1" s="1"/>
  <c r="Q180" i="1" s="1"/>
  <c r="P174" i="1"/>
  <c r="P175" i="1" s="1"/>
  <c r="P176" i="1" s="1"/>
  <c r="P177" i="1" s="1"/>
  <c r="P178" i="1" s="1"/>
  <c r="P179" i="1" s="1"/>
  <c r="P180" i="1" s="1"/>
  <c r="E173" i="1"/>
  <c r="H173" i="1"/>
  <c r="K173" i="1" s="1"/>
  <c r="G173" i="1"/>
  <c r="I173" i="1"/>
  <c r="C173" i="1"/>
  <c r="J173" i="1"/>
  <c r="E174" i="1"/>
  <c r="H174" i="1"/>
  <c r="H175" i="1" s="1"/>
  <c r="F173" i="1"/>
  <c r="B174" i="1"/>
  <c r="B175" i="1" s="1"/>
  <c r="D174" i="1"/>
  <c r="G174" i="1"/>
  <c r="I174" i="1" s="1"/>
  <c r="C174" i="1"/>
  <c r="J174" i="1" s="1"/>
  <c r="E175" i="1"/>
  <c r="F174" i="1"/>
  <c r="D175" i="1"/>
  <c r="D176" i="1" s="1"/>
  <c r="D177" i="1" s="1"/>
  <c r="D178" i="1" s="1"/>
  <c r="D179" i="1" s="1"/>
  <c r="D180" i="1" s="1"/>
  <c r="T102" i="1"/>
  <c r="T103" i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E53" i="1"/>
  <c r="F53" i="1" s="1"/>
  <c r="B54" i="1" s="1"/>
  <c r="G53" i="1"/>
  <c r="I53" i="1"/>
  <c r="H53" i="1"/>
  <c r="C53" i="1"/>
  <c r="J53" i="1" s="1"/>
  <c r="K53" i="1" s="1"/>
  <c r="E54" i="1"/>
  <c r="D54" i="1"/>
  <c r="H54" i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D55" i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E149" i="1"/>
  <c r="H149" i="1"/>
  <c r="K149" i="1" s="1"/>
  <c r="G149" i="1"/>
  <c r="I149" i="1"/>
  <c r="C149" i="1"/>
  <c r="J149" i="1"/>
  <c r="E150" i="1"/>
  <c r="F149" i="1"/>
  <c r="B150" i="1" s="1"/>
  <c r="D150" i="1"/>
  <c r="E151" i="1"/>
  <c r="D151" i="1"/>
  <c r="E152" i="1"/>
  <c r="D152" i="1"/>
  <c r="E153" i="1"/>
  <c r="D153" i="1"/>
  <c r="E154" i="1"/>
  <c r="D154" i="1"/>
  <c r="E155" i="1"/>
  <c r="D155" i="1"/>
  <c r="E156" i="1"/>
  <c r="D156" i="1"/>
  <c r="E157" i="1"/>
  <c r="D157" i="1"/>
  <c r="E158" i="1"/>
  <c r="D158" i="1"/>
  <c r="E159" i="1"/>
  <c r="D159" i="1"/>
  <c r="E160" i="1"/>
  <c r="D160" i="1"/>
  <c r="E161" i="1"/>
  <c r="D161" i="1"/>
  <c r="E162" i="1"/>
  <c r="D162" i="1"/>
  <c r="E163" i="1"/>
  <c r="D163" i="1"/>
  <c r="E164" i="1"/>
  <c r="D164" i="1"/>
  <c r="E125" i="1"/>
  <c r="H125" i="1"/>
  <c r="G125" i="1"/>
  <c r="I125" i="1" s="1"/>
  <c r="C125" i="1"/>
  <c r="J125" i="1" s="1"/>
  <c r="E126" i="1"/>
  <c r="H126" i="1"/>
  <c r="F125" i="1"/>
  <c r="B126" i="1" s="1"/>
  <c r="D126" i="1"/>
  <c r="T126" i="1"/>
  <c r="E127" i="1"/>
  <c r="H127" i="1"/>
  <c r="D127" i="1"/>
  <c r="T127" i="1"/>
  <c r="E128" i="1"/>
  <c r="H128" i="1"/>
  <c r="D128" i="1"/>
  <c r="T128" i="1"/>
  <c r="E129" i="1"/>
  <c r="H129" i="1"/>
  <c r="D129" i="1"/>
  <c r="T129" i="1"/>
  <c r="E130" i="1"/>
  <c r="H130" i="1"/>
  <c r="D130" i="1"/>
  <c r="T130" i="1"/>
  <c r="E131" i="1"/>
  <c r="H131" i="1"/>
  <c r="D131" i="1"/>
  <c r="T131" i="1"/>
  <c r="E132" i="1"/>
  <c r="H132" i="1"/>
  <c r="D132" i="1"/>
  <c r="T132" i="1"/>
  <c r="E133" i="1"/>
  <c r="H133" i="1"/>
  <c r="D133" i="1"/>
  <c r="T133" i="1"/>
  <c r="E134" i="1"/>
  <c r="H134" i="1"/>
  <c r="D134" i="1"/>
  <c r="T134" i="1"/>
  <c r="E135" i="1"/>
  <c r="H135" i="1"/>
  <c r="D135" i="1"/>
  <c r="T135" i="1"/>
  <c r="E136" i="1"/>
  <c r="H136" i="1"/>
  <c r="D136" i="1"/>
  <c r="T136" i="1"/>
  <c r="E137" i="1"/>
  <c r="H137" i="1"/>
  <c r="D137" i="1"/>
  <c r="T137" i="1"/>
  <c r="E138" i="1"/>
  <c r="H138" i="1"/>
  <c r="D138" i="1"/>
  <c r="T138" i="1"/>
  <c r="E139" i="1"/>
  <c r="H139" i="1"/>
  <c r="D139" i="1"/>
  <c r="T139" i="1"/>
  <c r="E140" i="1"/>
  <c r="H140" i="1"/>
  <c r="D140" i="1"/>
  <c r="T140" i="1"/>
  <c r="E101" i="1"/>
  <c r="H101" i="1"/>
  <c r="G101" i="1"/>
  <c r="I101" i="1" s="1"/>
  <c r="C101" i="1"/>
  <c r="J101" i="1" s="1"/>
  <c r="E102" i="1"/>
  <c r="H102" i="1"/>
  <c r="F101" i="1"/>
  <c r="B102" i="1" s="1"/>
  <c r="D102" i="1"/>
  <c r="E103" i="1"/>
  <c r="H103" i="1"/>
  <c r="D103" i="1"/>
  <c r="E104" i="1"/>
  <c r="H104" i="1"/>
  <c r="D104" i="1"/>
  <c r="E105" i="1"/>
  <c r="H105" i="1"/>
  <c r="D105" i="1"/>
  <c r="E106" i="1"/>
  <c r="H106" i="1"/>
  <c r="D106" i="1"/>
  <c r="E107" i="1"/>
  <c r="H107" i="1"/>
  <c r="D107" i="1"/>
  <c r="E108" i="1"/>
  <c r="H108" i="1"/>
  <c r="D108" i="1"/>
  <c r="E109" i="1"/>
  <c r="H109" i="1"/>
  <c r="D109" i="1"/>
  <c r="E110" i="1"/>
  <c r="H110" i="1"/>
  <c r="D110" i="1"/>
  <c r="E111" i="1"/>
  <c r="H111" i="1"/>
  <c r="D111" i="1"/>
  <c r="E112" i="1"/>
  <c r="H112" i="1"/>
  <c r="D112" i="1"/>
  <c r="E113" i="1"/>
  <c r="H113" i="1"/>
  <c r="D113" i="1"/>
  <c r="E114" i="1"/>
  <c r="H114" i="1"/>
  <c r="D114" i="1"/>
  <c r="E115" i="1"/>
  <c r="H115" i="1"/>
  <c r="D115" i="1"/>
  <c r="E116" i="1"/>
  <c r="H116" i="1"/>
  <c r="D116" i="1"/>
  <c r="E77" i="1"/>
  <c r="H77" i="1"/>
  <c r="G77" i="1"/>
  <c r="I77" i="1" s="1"/>
  <c r="C77" i="1"/>
  <c r="J77" i="1" s="1"/>
  <c r="E78" i="1"/>
  <c r="H78" i="1"/>
  <c r="F77" i="1"/>
  <c r="B78" i="1" s="1"/>
  <c r="D78" i="1"/>
  <c r="E79" i="1"/>
  <c r="H79" i="1"/>
  <c r="D79" i="1"/>
  <c r="E80" i="1"/>
  <c r="H80" i="1"/>
  <c r="D80" i="1"/>
  <c r="E81" i="1"/>
  <c r="H81" i="1"/>
  <c r="D81" i="1"/>
  <c r="E82" i="1"/>
  <c r="H82" i="1"/>
  <c r="D82" i="1"/>
  <c r="E83" i="1"/>
  <c r="H83" i="1"/>
  <c r="D83" i="1"/>
  <c r="E84" i="1"/>
  <c r="H84" i="1"/>
  <c r="D84" i="1"/>
  <c r="E85" i="1"/>
  <c r="H85" i="1"/>
  <c r="D85" i="1"/>
  <c r="E86" i="1"/>
  <c r="H86" i="1"/>
  <c r="D86" i="1"/>
  <c r="E87" i="1"/>
  <c r="H87" i="1"/>
  <c r="D87" i="1"/>
  <c r="E88" i="1"/>
  <c r="H88" i="1"/>
  <c r="D88" i="1"/>
  <c r="E89" i="1"/>
  <c r="H89" i="1"/>
  <c r="D89" i="1"/>
  <c r="E90" i="1"/>
  <c r="H90" i="1"/>
  <c r="D90" i="1"/>
  <c r="E91" i="1"/>
  <c r="H91" i="1"/>
  <c r="D91" i="1"/>
  <c r="E92" i="1"/>
  <c r="H92" i="1"/>
  <c r="D92" i="1"/>
  <c r="E29" i="1"/>
  <c r="H29" i="1"/>
  <c r="G29" i="1"/>
  <c r="I29" i="1" s="1"/>
  <c r="C29" i="1"/>
  <c r="J29" i="1" s="1"/>
  <c r="E30" i="1"/>
  <c r="H30" i="1"/>
  <c r="F29" i="1"/>
  <c r="B30" i="1" s="1"/>
  <c r="D30" i="1"/>
  <c r="E31" i="1"/>
  <c r="H31" i="1"/>
  <c r="D31" i="1"/>
  <c r="E32" i="1"/>
  <c r="H32" i="1"/>
  <c r="D32" i="1"/>
  <c r="E33" i="1"/>
  <c r="H33" i="1"/>
  <c r="D33" i="1"/>
  <c r="E34" i="1"/>
  <c r="H34" i="1"/>
  <c r="D34" i="1"/>
  <c r="E35" i="1"/>
  <c r="H35" i="1"/>
  <c r="D35" i="1"/>
  <c r="E36" i="1"/>
  <c r="H36" i="1"/>
  <c r="D36" i="1"/>
  <c r="E37" i="1"/>
  <c r="H37" i="1"/>
  <c r="D37" i="1"/>
  <c r="E38" i="1"/>
  <c r="H38" i="1"/>
  <c r="D38" i="1"/>
  <c r="E39" i="1"/>
  <c r="H39" i="1"/>
  <c r="D39" i="1"/>
  <c r="E40" i="1"/>
  <c r="H40" i="1"/>
  <c r="D40" i="1"/>
  <c r="E41" i="1"/>
  <c r="H41" i="1"/>
  <c r="D41" i="1"/>
  <c r="E42" i="1"/>
  <c r="H42" i="1"/>
  <c r="D42" i="1"/>
  <c r="E43" i="1"/>
  <c r="H43" i="1"/>
  <c r="D43" i="1"/>
  <c r="E44" i="1"/>
  <c r="H44" i="1"/>
  <c r="D44" i="1"/>
  <c r="E5" i="1"/>
  <c r="H5" i="1"/>
  <c r="G5" i="1"/>
  <c r="I5" i="1" s="1"/>
  <c r="C5" i="1"/>
  <c r="J5" i="1" s="1"/>
  <c r="E6" i="1"/>
  <c r="H6" i="1"/>
  <c r="F5" i="1"/>
  <c r="B6" i="1" s="1"/>
  <c r="D6" i="1"/>
  <c r="E7" i="1"/>
  <c r="H7" i="1"/>
  <c r="D7" i="1"/>
  <c r="E8" i="1"/>
  <c r="H8" i="1"/>
  <c r="D8" i="1"/>
  <c r="E9" i="1"/>
  <c r="H9" i="1"/>
  <c r="D9" i="1"/>
  <c r="E10" i="1"/>
  <c r="H10" i="1"/>
  <c r="D10" i="1"/>
  <c r="E11" i="1"/>
  <c r="H11" i="1"/>
  <c r="D11" i="1"/>
  <c r="E12" i="1"/>
  <c r="H12" i="1"/>
  <c r="D12" i="1"/>
  <c r="E13" i="1"/>
  <c r="H13" i="1"/>
  <c r="D13" i="1"/>
  <c r="E14" i="1"/>
  <c r="H14" i="1"/>
  <c r="D14" i="1"/>
  <c r="E15" i="1"/>
  <c r="H15" i="1"/>
  <c r="D15" i="1"/>
  <c r="E16" i="1"/>
  <c r="H16" i="1"/>
  <c r="D16" i="1"/>
  <c r="E17" i="1"/>
  <c r="H17" i="1"/>
  <c r="D17" i="1"/>
  <c r="E18" i="1"/>
  <c r="H18" i="1"/>
  <c r="D18" i="1"/>
  <c r="E19" i="1"/>
  <c r="H19" i="1"/>
  <c r="D19" i="1"/>
  <c r="E20" i="1"/>
  <c r="H20" i="1"/>
  <c r="D20" i="1"/>
  <c r="N149" i="1"/>
  <c r="H141" i="1"/>
  <c r="E141" i="1"/>
  <c r="H117" i="1"/>
  <c r="E117" i="1"/>
  <c r="H93" i="1"/>
  <c r="E93" i="1"/>
  <c r="E165" i="1"/>
  <c r="H69" i="1"/>
  <c r="H45" i="1"/>
  <c r="E45" i="1"/>
  <c r="H21" i="1"/>
  <c r="E21" i="1"/>
  <c r="G6" i="1" l="1"/>
  <c r="C6" i="1"/>
  <c r="K5" i="1"/>
  <c r="G30" i="1"/>
  <c r="C30" i="1"/>
  <c r="K29" i="1"/>
  <c r="G78" i="1"/>
  <c r="C78" i="1"/>
  <c r="K77" i="1"/>
  <c r="G102" i="1"/>
  <c r="C102" i="1"/>
  <c r="K101" i="1"/>
  <c r="G126" i="1"/>
  <c r="C126" i="1"/>
  <c r="K125" i="1"/>
  <c r="K174" i="1"/>
  <c r="G175" i="1"/>
  <c r="C175" i="1"/>
  <c r="H176" i="1"/>
  <c r="H177" i="1" s="1"/>
  <c r="H178" i="1" s="1"/>
  <c r="H179" i="1" s="1"/>
  <c r="H180" i="1" s="1"/>
  <c r="H181" i="1"/>
  <c r="M173" i="1"/>
  <c r="N173" i="1"/>
  <c r="L173" i="1"/>
  <c r="M189" i="1"/>
  <c r="L189" i="1"/>
  <c r="N189" i="1"/>
  <c r="D204" i="1"/>
  <c r="D205" i="1" s="1"/>
  <c r="D206" i="1" s="1"/>
  <c r="D207" i="1" s="1"/>
  <c r="D208" i="1"/>
  <c r="G150" i="1"/>
  <c r="C150" i="1"/>
  <c r="M53" i="1"/>
  <c r="L53" i="1"/>
  <c r="G54" i="1"/>
  <c r="C54" i="1"/>
  <c r="H192" i="1"/>
  <c r="H150" i="1"/>
  <c r="E55" i="1"/>
  <c r="F175" i="1"/>
  <c r="E176" i="1"/>
  <c r="E196" i="1"/>
  <c r="G190" i="1"/>
  <c r="I236" i="1"/>
  <c r="B239" i="1"/>
  <c r="G271" i="1"/>
  <c r="I271" i="1" s="1"/>
  <c r="K271" i="1" s="1"/>
  <c r="G269" i="1"/>
  <c r="I269" i="1" s="1"/>
  <c r="K269" i="1" s="1"/>
  <c r="K267" i="1"/>
  <c r="K266" i="1"/>
  <c r="K263" i="1"/>
  <c r="K262" i="1"/>
  <c r="K259" i="1"/>
  <c r="K283" i="1"/>
  <c r="G284" i="1"/>
  <c r="D285" i="1"/>
  <c r="F190" i="1"/>
  <c r="B191" i="1" s="1"/>
  <c r="G218" i="1"/>
  <c r="C218" i="1"/>
  <c r="K217" i="1"/>
  <c r="K237" i="1"/>
  <c r="F239" i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E238" i="1"/>
  <c r="D239" i="1"/>
  <c r="F274" i="1"/>
  <c r="F275" i="1"/>
  <c r="K270" i="1"/>
  <c r="K268" i="1"/>
  <c r="M265" i="1"/>
  <c r="N265" i="1" s="1"/>
  <c r="O265" i="1" s="1"/>
  <c r="L265" i="1"/>
  <c r="M264" i="1"/>
  <c r="L264" i="1"/>
  <c r="N264" i="1"/>
  <c r="O264" i="1" s="1"/>
  <c r="I261" i="1"/>
  <c r="K261" i="1" s="1"/>
  <c r="J260" i="1"/>
  <c r="K260" i="1" s="1"/>
  <c r="E308" i="1"/>
  <c r="K308" i="1" s="1"/>
  <c r="I308" i="1"/>
  <c r="B272" i="1"/>
  <c r="D272" i="1"/>
  <c r="B286" i="1"/>
  <c r="H285" i="1"/>
  <c r="H309" i="1"/>
  <c r="C309" i="1"/>
  <c r="G309" i="1"/>
  <c r="B310" i="1"/>
  <c r="E307" i="1"/>
  <c r="I307" i="1"/>
  <c r="H333" i="1"/>
  <c r="M359" i="1"/>
  <c r="N359" i="1"/>
  <c r="L359" i="1"/>
  <c r="C332" i="1"/>
  <c r="G332" i="1"/>
  <c r="F332" i="1" s="1"/>
  <c r="H390" i="1"/>
  <c r="H391" i="1" s="1"/>
  <c r="H392" i="1" s="1"/>
  <c r="H393" i="1" s="1"/>
  <c r="H394" i="1" s="1"/>
  <c r="H395" i="1" s="1"/>
  <c r="H396" i="1" s="1"/>
  <c r="H397" i="1" s="1"/>
  <c r="H398" i="1" s="1"/>
  <c r="M383" i="1"/>
  <c r="L383" i="1"/>
  <c r="N383" i="1"/>
  <c r="G360" i="1"/>
  <c r="C360" i="1"/>
  <c r="E361" i="1"/>
  <c r="F360" i="1"/>
  <c r="G384" i="1"/>
  <c r="C384" i="1"/>
  <c r="E385" i="1"/>
  <c r="F384" i="1"/>
  <c r="B333" i="1" l="1"/>
  <c r="M260" i="1"/>
  <c r="L260" i="1"/>
  <c r="N260" i="1"/>
  <c r="O260" i="1" s="1"/>
  <c r="G191" i="1"/>
  <c r="C191" i="1"/>
  <c r="N271" i="1"/>
  <c r="O271" i="1" s="1"/>
  <c r="M271" i="1"/>
  <c r="L271" i="1"/>
  <c r="N269" i="1"/>
  <c r="O269" i="1" s="1"/>
  <c r="M269" i="1"/>
  <c r="L269" i="1"/>
  <c r="E386" i="1"/>
  <c r="B361" i="1"/>
  <c r="O383" i="1"/>
  <c r="B385" i="1"/>
  <c r="I384" i="1"/>
  <c r="E362" i="1"/>
  <c r="J360" i="1"/>
  <c r="H399" i="1"/>
  <c r="J332" i="1"/>
  <c r="H334" i="1"/>
  <c r="H335" i="1"/>
  <c r="H310" i="1"/>
  <c r="C310" i="1"/>
  <c r="G310" i="1"/>
  <c r="B311" i="1"/>
  <c r="E272" i="1"/>
  <c r="D273" i="1"/>
  <c r="N261" i="1"/>
  <c r="O261" i="1" s="1"/>
  <c r="M261" i="1"/>
  <c r="L261" i="1"/>
  <c r="M270" i="1"/>
  <c r="L270" i="1"/>
  <c r="N270" i="1"/>
  <c r="O270" i="1" s="1"/>
  <c r="G238" i="1"/>
  <c r="F252" i="1"/>
  <c r="M217" i="1"/>
  <c r="N217" i="1"/>
  <c r="L217" i="1"/>
  <c r="F218" i="1"/>
  <c r="I218" i="1"/>
  <c r="I284" i="1"/>
  <c r="E284" i="1"/>
  <c r="N283" i="1"/>
  <c r="M283" i="1"/>
  <c r="L283" i="1"/>
  <c r="M259" i="1"/>
  <c r="L259" i="1"/>
  <c r="M262" i="1"/>
  <c r="L262" i="1"/>
  <c r="N262" i="1"/>
  <c r="O262" i="1" s="1"/>
  <c r="M266" i="1"/>
  <c r="L266" i="1"/>
  <c r="N266" i="1"/>
  <c r="O266" i="1" s="1"/>
  <c r="E197" i="1"/>
  <c r="E177" i="1"/>
  <c r="E56" i="1"/>
  <c r="H193" i="1"/>
  <c r="J54" i="1"/>
  <c r="I150" i="1"/>
  <c r="F150" i="1"/>
  <c r="O189" i="1"/>
  <c r="O173" i="1"/>
  <c r="I175" i="1"/>
  <c r="I126" i="1"/>
  <c r="F126" i="1"/>
  <c r="L101" i="1"/>
  <c r="M101" i="1"/>
  <c r="N101" i="1" s="1"/>
  <c r="I102" i="1"/>
  <c r="F102" i="1"/>
  <c r="F78" i="1"/>
  <c r="I78" i="1"/>
  <c r="L29" i="1"/>
  <c r="M29" i="1"/>
  <c r="N29" i="1" s="1"/>
  <c r="I30" i="1"/>
  <c r="F30" i="1"/>
  <c r="F6" i="1"/>
  <c r="I6" i="1"/>
  <c r="J384" i="1"/>
  <c r="I360" i="1"/>
  <c r="I332" i="1"/>
  <c r="O359" i="1"/>
  <c r="K307" i="1"/>
  <c r="E309" i="1"/>
  <c r="I309" i="1"/>
  <c r="B287" i="1"/>
  <c r="H286" i="1"/>
  <c r="G286" i="1"/>
  <c r="C286" i="1"/>
  <c r="C272" i="1"/>
  <c r="B273" i="1"/>
  <c r="M308" i="1"/>
  <c r="N308" i="1" s="1"/>
  <c r="O308" i="1" s="1"/>
  <c r="L308" i="1"/>
  <c r="M268" i="1"/>
  <c r="L268" i="1"/>
  <c r="N268" i="1"/>
  <c r="O268" i="1" s="1"/>
  <c r="D240" i="1"/>
  <c r="E239" i="1"/>
  <c r="L237" i="1"/>
  <c r="M237" i="1"/>
  <c r="N237" i="1"/>
  <c r="O237" i="1" s="1"/>
  <c r="J218" i="1"/>
  <c r="G285" i="1"/>
  <c r="D286" i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M263" i="1"/>
  <c r="N263" i="1" s="1"/>
  <c r="O263" i="1" s="1"/>
  <c r="L263" i="1"/>
  <c r="N267" i="1"/>
  <c r="O267" i="1" s="1"/>
  <c r="M267" i="1"/>
  <c r="L267" i="1"/>
  <c r="B240" i="1"/>
  <c r="C239" i="1"/>
  <c r="K236" i="1"/>
  <c r="I190" i="1"/>
  <c r="H151" i="1"/>
  <c r="F54" i="1"/>
  <c r="I54" i="1"/>
  <c r="N53" i="1"/>
  <c r="J150" i="1"/>
  <c r="J175" i="1"/>
  <c r="B176" i="1"/>
  <c r="L174" i="1"/>
  <c r="M174" i="1"/>
  <c r="N174" i="1" s="1"/>
  <c r="M125" i="1"/>
  <c r="L125" i="1"/>
  <c r="N125" i="1"/>
  <c r="J126" i="1"/>
  <c r="J102" i="1"/>
  <c r="L77" i="1"/>
  <c r="M77" i="1"/>
  <c r="J78" i="1"/>
  <c r="J30" i="1"/>
  <c r="L5" i="1"/>
  <c r="M5" i="1"/>
  <c r="N5" i="1" s="1"/>
  <c r="J6" i="1"/>
  <c r="O174" i="1" l="1"/>
  <c r="O29" i="1"/>
  <c r="O5" i="1"/>
  <c r="O101" i="1"/>
  <c r="N77" i="1"/>
  <c r="O125" i="1"/>
  <c r="G176" i="1"/>
  <c r="C176" i="1"/>
  <c r="K54" i="1"/>
  <c r="K190" i="1"/>
  <c r="M236" i="1"/>
  <c r="L236" i="1"/>
  <c r="B241" i="1"/>
  <c r="C240" i="1"/>
  <c r="J240" i="1" s="1"/>
  <c r="G239" i="1"/>
  <c r="I239" i="1" s="1"/>
  <c r="C273" i="1"/>
  <c r="J273" i="1" s="1"/>
  <c r="B274" i="1"/>
  <c r="C274" i="1" s="1"/>
  <c r="J274" i="1" s="1"/>
  <c r="J286" i="1"/>
  <c r="K309" i="1"/>
  <c r="M307" i="1"/>
  <c r="L307" i="1"/>
  <c r="N307" i="1"/>
  <c r="K360" i="1"/>
  <c r="K6" i="1"/>
  <c r="B31" i="1"/>
  <c r="K30" i="1"/>
  <c r="K78" i="1"/>
  <c r="B103" i="1"/>
  <c r="K102" i="1"/>
  <c r="B127" i="1"/>
  <c r="B151" i="1"/>
  <c r="H194" i="1"/>
  <c r="E57" i="1"/>
  <c r="E178" i="1"/>
  <c r="I238" i="1"/>
  <c r="E273" i="1"/>
  <c r="D274" i="1"/>
  <c r="E274" i="1" s="1"/>
  <c r="H311" i="1"/>
  <c r="C311" i="1"/>
  <c r="G311" i="1"/>
  <c r="B312" i="1"/>
  <c r="K384" i="1"/>
  <c r="G385" i="1"/>
  <c r="C385" i="1"/>
  <c r="K150" i="1"/>
  <c r="J191" i="1"/>
  <c r="F191" i="1"/>
  <c r="I191" i="1"/>
  <c r="K191" i="1" s="1"/>
  <c r="C333" i="1"/>
  <c r="G333" i="1"/>
  <c r="O53" i="1"/>
  <c r="B55" i="1"/>
  <c r="H152" i="1"/>
  <c r="J239" i="1"/>
  <c r="K239" i="1" s="1"/>
  <c r="E285" i="1"/>
  <c r="I285" i="1"/>
  <c r="E240" i="1"/>
  <c r="D241" i="1"/>
  <c r="J272" i="1"/>
  <c r="J275" i="1" s="1"/>
  <c r="C275" i="1"/>
  <c r="I286" i="1"/>
  <c r="E286" i="1"/>
  <c r="K286" i="1" s="1"/>
  <c r="H287" i="1"/>
  <c r="B288" i="1"/>
  <c r="G287" i="1"/>
  <c r="C287" i="1"/>
  <c r="J287" i="1" s="1"/>
  <c r="K332" i="1"/>
  <c r="B7" i="1"/>
  <c r="B79" i="1"/>
  <c r="K126" i="1"/>
  <c r="K175" i="1"/>
  <c r="E198" i="1"/>
  <c r="N259" i="1"/>
  <c r="O283" i="1"/>
  <c r="K284" i="1"/>
  <c r="K218" i="1"/>
  <c r="B219" i="1"/>
  <c r="O217" i="1"/>
  <c r="G272" i="1"/>
  <c r="E275" i="1"/>
  <c r="E310" i="1"/>
  <c r="I310" i="1"/>
  <c r="H336" i="1"/>
  <c r="E363" i="1"/>
  <c r="G361" i="1"/>
  <c r="C361" i="1"/>
  <c r="E387" i="1"/>
  <c r="L239" i="1" l="1"/>
  <c r="M239" i="1"/>
  <c r="N239" i="1" s="1"/>
  <c r="O239" i="1" s="1"/>
  <c r="E388" i="1"/>
  <c r="I361" i="1"/>
  <c r="F361" i="1"/>
  <c r="H337" i="1"/>
  <c r="J361" i="1"/>
  <c r="K310" i="1"/>
  <c r="G219" i="1"/>
  <c r="C219" i="1"/>
  <c r="M284" i="1"/>
  <c r="N284" i="1"/>
  <c r="L284" i="1"/>
  <c r="E199" i="1"/>
  <c r="G7" i="1"/>
  <c r="C7" i="1"/>
  <c r="B289" i="1"/>
  <c r="G288" i="1"/>
  <c r="C288" i="1"/>
  <c r="J288" i="1" s="1"/>
  <c r="H288" i="1"/>
  <c r="M286" i="1"/>
  <c r="N286" i="1" s="1"/>
  <c r="O286" i="1" s="1"/>
  <c r="L286" i="1"/>
  <c r="D242" i="1"/>
  <c r="E241" i="1"/>
  <c r="G55" i="1"/>
  <c r="C55" i="1"/>
  <c r="F333" i="1"/>
  <c r="I333" i="1"/>
  <c r="M191" i="1"/>
  <c r="L191" i="1"/>
  <c r="N191" i="1"/>
  <c r="O191" i="1" s="1"/>
  <c r="N150" i="1"/>
  <c r="J385" i="1"/>
  <c r="E311" i="1"/>
  <c r="I311" i="1"/>
  <c r="K273" i="1"/>
  <c r="G273" i="1"/>
  <c r="I273" i="1" s="1"/>
  <c r="K238" i="1"/>
  <c r="E179" i="1"/>
  <c r="E58" i="1"/>
  <c r="G103" i="1"/>
  <c r="C103" i="1"/>
  <c r="L30" i="1"/>
  <c r="M30" i="1"/>
  <c r="N30" i="1" s="1"/>
  <c r="L6" i="1"/>
  <c r="M6" i="1"/>
  <c r="O307" i="1"/>
  <c r="B242" i="1"/>
  <c r="C241" i="1"/>
  <c r="M190" i="1"/>
  <c r="N190" i="1" s="1"/>
  <c r="L190" i="1"/>
  <c r="I176" i="1"/>
  <c r="F176" i="1"/>
  <c r="O77" i="1"/>
  <c r="E364" i="1"/>
  <c r="I272" i="1"/>
  <c r="L218" i="1"/>
  <c r="M218" i="1"/>
  <c r="O259" i="1"/>
  <c r="M175" i="1"/>
  <c r="N175" i="1" s="1"/>
  <c r="L175" i="1"/>
  <c r="L126" i="1"/>
  <c r="M126" i="1"/>
  <c r="G79" i="1"/>
  <c r="C79" i="1"/>
  <c r="L332" i="1"/>
  <c r="M332" i="1"/>
  <c r="N332" i="1"/>
  <c r="E287" i="1"/>
  <c r="I287" i="1"/>
  <c r="G240" i="1"/>
  <c r="K285" i="1"/>
  <c r="H153" i="1"/>
  <c r="J333" i="1"/>
  <c r="B192" i="1"/>
  <c r="I385" i="1"/>
  <c r="F385" i="1"/>
  <c r="M384" i="1"/>
  <c r="N384" i="1" s="1"/>
  <c r="L384" i="1"/>
  <c r="H312" i="1"/>
  <c r="C312" i="1"/>
  <c r="G312" i="1"/>
  <c r="B313" i="1"/>
  <c r="G274" i="1"/>
  <c r="I274" i="1" s="1"/>
  <c r="K274" i="1" s="1"/>
  <c r="H195" i="1"/>
  <c r="G151" i="1"/>
  <c r="C151" i="1"/>
  <c r="G127" i="1"/>
  <c r="C127" i="1"/>
  <c r="L102" i="1"/>
  <c r="M102" i="1"/>
  <c r="N102" i="1"/>
  <c r="L78" i="1"/>
  <c r="M78" i="1"/>
  <c r="G31" i="1"/>
  <c r="C31" i="1"/>
  <c r="M360" i="1"/>
  <c r="N360" i="1" s="1"/>
  <c r="L360" i="1"/>
  <c r="M309" i="1"/>
  <c r="L309" i="1"/>
  <c r="N309" i="1"/>
  <c r="O309" i="1" s="1"/>
  <c r="N236" i="1"/>
  <c r="M54" i="1"/>
  <c r="L54" i="1"/>
  <c r="N54" i="1"/>
  <c r="J176" i="1"/>
  <c r="O360" i="1" l="1"/>
  <c r="M274" i="1"/>
  <c r="L274" i="1"/>
  <c r="N274" i="1"/>
  <c r="O274" i="1" s="1"/>
  <c r="O384" i="1"/>
  <c r="O175" i="1"/>
  <c r="O190" i="1"/>
  <c r="O30" i="1"/>
  <c r="O54" i="1"/>
  <c r="J31" i="1"/>
  <c r="I127" i="1"/>
  <c r="F127" i="1"/>
  <c r="J151" i="1"/>
  <c r="H196" i="1"/>
  <c r="E312" i="1"/>
  <c r="I312" i="1"/>
  <c r="B386" i="1"/>
  <c r="G192" i="1"/>
  <c r="C192" i="1"/>
  <c r="H154" i="1"/>
  <c r="M285" i="1"/>
  <c r="N285" i="1"/>
  <c r="O285" i="1" s="1"/>
  <c r="L285" i="1"/>
  <c r="K287" i="1"/>
  <c r="I79" i="1"/>
  <c r="F79" i="1"/>
  <c r="N218" i="1"/>
  <c r="G275" i="1"/>
  <c r="E365" i="1"/>
  <c r="K176" i="1"/>
  <c r="C242" i="1"/>
  <c r="J242" i="1" s="1"/>
  <c r="B243" i="1"/>
  <c r="N6" i="1"/>
  <c r="J103" i="1"/>
  <c r="E59" i="1"/>
  <c r="E180" i="1"/>
  <c r="K311" i="1"/>
  <c r="B334" i="1"/>
  <c r="J55" i="1"/>
  <c r="D243" i="1"/>
  <c r="E242" i="1"/>
  <c r="I288" i="1"/>
  <c r="E288" i="1"/>
  <c r="J7" i="1"/>
  <c r="E200" i="1"/>
  <c r="I219" i="1"/>
  <c r="F219" i="1"/>
  <c r="E389" i="1"/>
  <c r="O236" i="1"/>
  <c r="F31" i="1"/>
  <c r="I31" i="1"/>
  <c r="N78" i="1"/>
  <c r="O102" i="1"/>
  <c r="J127" i="1"/>
  <c r="I151" i="1"/>
  <c r="F151" i="1"/>
  <c r="H313" i="1"/>
  <c r="C313" i="1"/>
  <c r="G313" i="1"/>
  <c r="B314" i="1"/>
  <c r="K385" i="1"/>
  <c r="I240" i="1"/>
  <c r="O332" i="1"/>
  <c r="J79" i="1"/>
  <c r="N126" i="1"/>
  <c r="I275" i="1"/>
  <c r="K272" i="1"/>
  <c r="B177" i="1"/>
  <c r="J241" i="1"/>
  <c r="F103" i="1"/>
  <c r="I103" i="1"/>
  <c r="M238" i="1"/>
  <c r="N238" i="1" s="1"/>
  <c r="L238" i="1"/>
  <c r="N273" i="1"/>
  <c r="O273" i="1" s="1"/>
  <c r="M273" i="1"/>
  <c r="L273" i="1"/>
  <c r="K333" i="1"/>
  <c r="I55" i="1"/>
  <c r="F55" i="1"/>
  <c r="G241" i="1"/>
  <c r="I241" i="1" s="1"/>
  <c r="K241" i="1"/>
  <c r="H289" i="1"/>
  <c r="G289" i="1"/>
  <c r="C289" i="1"/>
  <c r="B290" i="1"/>
  <c r="I7" i="1"/>
  <c r="F7" i="1"/>
  <c r="O284" i="1"/>
  <c r="J219" i="1"/>
  <c r="M310" i="1"/>
  <c r="L310" i="1"/>
  <c r="H338" i="1"/>
  <c r="B362" i="1"/>
  <c r="K361" i="1"/>
  <c r="O238" i="1" l="1"/>
  <c r="J289" i="1"/>
  <c r="L241" i="1"/>
  <c r="M241" i="1"/>
  <c r="N241" i="1"/>
  <c r="O241" i="1" s="1"/>
  <c r="K55" i="1"/>
  <c r="L333" i="1"/>
  <c r="N333" i="1"/>
  <c r="M333" i="1"/>
  <c r="K103" i="1"/>
  <c r="G177" i="1"/>
  <c r="C177" i="1"/>
  <c r="O126" i="1"/>
  <c r="E313" i="1"/>
  <c r="I313" i="1"/>
  <c r="B152" i="1"/>
  <c r="M361" i="1"/>
  <c r="L361" i="1"/>
  <c r="H339" i="1"/>
  <c r="N310" i="1"/>
  <c r="B8" i="1"/>
  <c r="H290" i="1"/>
  <c r="B291" i="1"/>
  <c r="G290" i="1"/>
  <c r="C290" i="1"/>
  <c r="J290" i="1" s="1"/>
  <c r="E289" i="1"/>
  <c r="I289" i="1"/>
  <c r="B56" i="1"/>
  <c r="B104" i="1"/>
  <c r="M272" i="1"/>
  <c r="M275" i="1" s="1"/>
  <c r="L272" i="1"/>
  <c r="L275" i="1" s="1"/>
  <c r="L276" i="1" s="1"/>
  <c r="L277" i="1" s="1"/>
  <c r="N272" i="1"/>
  <c r="K275" i="1"/>
  <c r="K240" i="1"/>
  <c r="M385" i="1"/>
  <c r="L385" i="1"/>
  <c r="N385" i="1"/>
  <c r="B315" i="1"/>
  <c r="G314" i="1"/>
  <c r="H314" i="1"/>
  <c r="C314" i="1"/>
  <c r="K151" i="1"/>
  <c r="O78" i="1"/>
  <c r="B32" i="1"/>
  <c r="K219" i="1"/>
  <c r="E201" i="1"/>
  <c r="K288" i="1"/>
  <c r="G242" i="1"/>
  <c r="C334" i="1"/>
  <c r="G334" i="1"/>
  <c r="B244" i="1"/>
  <c r="C243" i="1"/>
  <c r="L176" i="1"/>
  <c r="M176" i="1"/>
  <c r="N176" i="1" s="1"/>
  <c r="E366" i="1"/>
  <c r="B80" i="1"/>
  <c r="H155" i="1"/>
  <c r="J192" i="1"/>
  <c r="I192" i="1"/>
  <c r="F192" i="1"/>
  <c r="K312" i="1"/>
  <c r="K127" i="1"/>
  <c r="G362" i="1"/>
  <c r="C362" i="1"/>
  <c r="K7" i="1"/>
  <c r="K31" i="1"/>
  <c r="E390" i="1"/>
  <c r="B220" i="1"/>
  <c r="D244" i="1"/>
  <c r="E243" i="1"/>
  <c r="M311" i="1"/>
  <c r="L311" i="1"/>
  <c r="N311" i="1"/>
  <c r="O311" i="1" s="1"/>
  <c r="E181" i="1"/>
  <c r="E60" i="1"/>
  <c r="O6" i="1"/>
  <c r="O218" i="1"/>
  <c r="K79" i="1"/>
  <c r="M287" i="1"/>
  <c r="L287" i="1"/>
  <c r="G386" i="1"/>
  <c r="C386" i="1"/>
  <c r="H197" i="1"/>
  <c r="B128" i="1"/>
  <c r="H340" i="1"/>
  <c r="O176" i="1" l="1"/>
  <c r="G128" i="1"/>
  <c r="C128" i="1"/>
  <c r="H198" i="1"/>
  <c r="J386" i="1"/>
  <c r="L79" i="1"/>
  <c r="M79" i="1"/>
  <c r="N79" i="1" s="1"/>
  <c r="E61" i="1"/>
  <c r="E244" i="1"/>
  <c r="D245" i="1"/>
  <c r="G220" i="1"/>
  <c r="C220" i="1"/>
  <c r="E391" i="1"/>
  <c r="L31" i="1"/>
  <c r="M31" i="1"/>
  <c r="I362" i="1"/>
  <c r="F362" i="1"/>
  <c r="M127" i="1"/>
  <c r="L127" i="1"/>
  <c r="N127" i="1"/>
  <c r="B193" i="1"/>
  <c r="G80" i="1"/>
  <c r="C80" i="1"/>
  <c r="E367" i="1"/>
  <c r="J243" i="1"/>
  <c r="J334" i="1"/>
  <c r="J335" i="1" s="1"/>
  <c r="C335" i="1"/>
  <c r="G32" i="1"/>
  <c r="C32" i="1"/>
  <c r="G315" i="1"/>
  <c r="H315" i="1"/>
  <c r="C315" i="1"/>
  <c r="B316" i="1"/>
  <c r="O385" i="1"/>
  <c r="G104" i="1"/>
  <c r="C104" i="1"/>
  <c r="K289" i="1"/>
  <c r="I290" i="1"/>
  <c r="E290" i="1"/>
  <c r="H341" i="1"/>
  <c r="K313" i="1"/>
  <c r="I177" i="1"/>
  <c r="F177" i="1"/>
  <c r="O333" i="1"/>
  <c r="I386" i="1"/>
  <c r="F386" i="1"/>
  <c r="N287" i="1"/>
  <c r="G243" i="1"/>
  <c r="I243" i="1" s="1"/>
  <c r="K243" i="1"/>
  <c r="L7" i="1"/>
  <c r="M7" i="1"/>
  <c r="N7" i="1"/>
  <c r="J362" i="1"/>
  <c r="M312" i="1"/>
  <c r="N312" i="1" s="1"/>
  <c r="L312" i="1"/>
  <c r="K192" i="1"/>
  <c r="H156" i="1"/>
  <c r="C244" i="1"/>
  <c r="J244" i="1" s="1"/>
  <c r="B245" i="1"/>
  <c r="F334" i="1"/>
  <c r="I334" i="1"/>
  <c r="G335" i="1"/>
  <c r="I242" i="1"/>
  <c r="M288" i="1"/>
  <c r="N288" i="1" s="1"/>
  <c r="O288" i="1" s="1"/>
  <c r="L288" i="1"/>
  <c r="E202" i="1"/>
  <c r="M219" i="1"/>
  <c r="N219" i="1"/>
  <c r="L219" i="1"/>
  <c r="N151" i="1"/>
  <c r="E314" i="1"/>
  <c r="K314" i="1" s="1"/>
  <c r="I314" i="1"/>
  <c r="M240" i="1"/>
  <c r="L240" i="1"/>
  <c r="N240" i="1"/>
  <c r="O272" i="1"/>
  <c r="O275" i="1" s="1"/>
  <c r="O276" i="1" s="1"/>
  <c r="O277" i="1" s="1"/>
  <c r="N275" i="1"/>
  <c r="G56" i="1"/>
  <c r="C56" i="1"/>
  <c r="H291" i="1"/>
  <c r="G291" i="1"/>
  <c r="C291" i="1"/>
  <c r="J291" i="1" s="1"/>
  <c r="B292" i="1"/>
  <c r="G8" i="1"/>
  <c r="C8" i="1"/>
  <c r="O310" i="1"/>
  <c r="N361" i="1"/>
  <c r="G152" i="1"/>
  <c r="C152" i="1"/>
  <c r="J177" i="1"/>
  <c r="L103" i="1"/>
  <c r="M103" i="1"/>
  <c r="N103" i="1" s="1"/>
  <c r="N55" i="1"/>
  <c r="M55" i="1"/>
  <c r="L55" i="1"/>
  <c r="O103" i="1" l="1"/>
  <c r="O312" i="1"/>
  <c r="O79" i="1"/>
  <c r="O55" i="1"/>
  <c r="J152" i="1"/>
  <c r="O361" i="1"/>
  <c r="I152" i="1"/>
  <c r="F152" i="1"/>
  <c r="J8" i="1"/>
  <c r="B293" i="1"/>
  <c r="G292" i="1"/>
  <c r="C292" i="1"/>
  <c r="H292" i="1"/>
  <c r="E291" i="1"/>
  <c r="K291" i="1" s="1"/>
  <c r="I291" i="1"/>
  <c r="I56" i="1"/>
  <c r="F56" i="1"/>
  <c r="O240" i="1"/>
  <c r="E203" i="1"/>
  <c r="F335" i="1"/>
  <c r="B336" i="1"/>
  <c r="K386" i="1"/>
  <c r="B178" i="1"/>
  <c r="M313" i="1"/>
  <c r="L313" i="1"/>
  <c r="N313" i="1"/>
  <c r="O313" i="1" s="1"/>
  <c r="H342" i="1"/>
  <c r="K290" i="1"/>
  <c r="M289" i="1"/>
  <c r="N289" i="1" s="1"/>
  <c r="L289" i="1"/>
  <c r="I104" i="1"/>
  <c r="F104" i="1"/>
  <c r="E315" i="1"/>
  <c r="I315" i="1"/>
  <c r="I32" i="1"/>
  <c r="F32" i="1"/>
  <c r="E368" i="1"/>
  <c r="F80" i="1"/>
  <c r="I80" i="1"/>
  <c r="O127" i="1"/>
  <c r="B363" i="1"/>
  <c r="J220" i="1"/>
  <c r="E245" i="1"/>
  <c r="D246" i="1"/>
  <c r="E62" i="1"/>
  <c r="I128" i="1"/>
  <c r="F128" i="1"/>
  <c r="F8" i="1"/>
  <c r="I8" i="1"/>
  <c r="J56" i="1"/>
  <c r="N314" i="1"/>
  <c r="O314" i="1" s="1"/>
  <c r="M314" i="1"/>
  <c r="L314" i="1"/>
  <c r="O219" i="1"/>
  <c r="K242" i="1"/>
  <c r="K334" i="1"/>
  <c r="I335" i="1"/>
  <c r="C245" i="1"/>
  <c r="J245" i="1" s="1"/>
  <c r="B246" i="1"/>
  <c r="H157" i="1"/>
  <c r="N192" i="1"/>
  <c r="M192" i="1"/>
  <c r="L192" i="1"/>
  <c r="O7" i="1"/>
  <c r="L243" i="1"/>
  <c r="M243" i="1"/>
  <c r="N243" i="1"/>
  <c r="O243" i="1" s="1"/>
  <c r="O287" i="1"/>
  <c r="B387" i="1"/>
  <c r="K177" i="1"/>
  <c r="J104" i="1"/>
  <c r="H316" i="1"/>
  <c r="C316" i="1"/>
  <c r="G316" i="1"/>
  <c r="B317" i="1"/>
  <c r="J32" i="1"/>
  <c r="J80" i="1"/>
  <c r="G193" i="1"/>
  <c r="C193" i="1"/>
  <c r="K362" i="1"/>
  <c r="N31" i="1"/>
  <c r="E392" i="1"/>
  <c r="F220" i="1"/>
  <c r="I220" i="1"/>
  <c r="G244" i="1"/>
  <c r="H199" i="1"/>
  <c r="J128" i="1"/>
  <c r="O289" i="1" l="1"/>
  <c r="H200" i="1"/>
  <c r="C387" i="1"/>
  <c r="G387" i="1"/>
  <c r="I244" i="1"/>
  <c r="K220" i="1"/>
  <c r="E393" i="1"/>
  <c r="M362" i="1"/>
  <c r="L362" i="1"/>
  <c r="N362" i="1"/>
  <c r="J193" i="1"/>
  <c r="F193" i="1"/>
  <c r="I193" i="1"/>
  <c r="H317" i="1"/>
  <c r="C317" i="1"/>
  <c r="G317" i="1"/>
  <c r="B318" i="1"/>
  <c r="M177" i="1"/>
  <c r="N177" i="1" s="1"/>
  <c r="L177" i="1"/>
  <c r="H158" i="1"/>
  <c r="C246" i="1"/>
  <c r="J246" i="1" s="1"/>
  <c r="B247" i="1"/>
  <c r="M242" i="1"/>
  <c r="L242" i="1"/>
  <c r="N242" i="1"/>
  <c r="K8" i="1"/>
  <c r="B129" i="1"/>
  <c r="E63" i="1"/>
  <c r="E246" i="1"/>
  <c r="D247" i="1"/>
  <c r="B81" i="1"/>
  <c r="B33" i="1"/>
  <c r="K315" i="1"/>
  <c r="K104" i="1"/>
  <c r="H343" i="1"/>
  <c r="G178" i="1"/>
  <c r="C178" i="1"/>
  <c r="N386" i="1"/>
  <c r="M386" i="1"/>
  <c r="L386" i="1"/>
  <c r="C336" i="1"/>
  <c r="G336" i="1"/>
  <c r="B57" i="1"/>
  <c r="I292" i="1"/>
  <c r="E292" i="1"/>
  <c r="B153" i="1"/>
  <c r="B221" i="1"/>
  <c r="O31" i="1"/>
  <c r="E316" i="1"/>
  <c r="K316" i="1" s="1"/>
  <c r="I316" i="1"/>
  <c r="O192" i="1"/>
  <c r="L334" i="1"/>
  <c r="L335" i="1" s="1"/>
  <c r="M334" i="1"/>
  <c r="M335" i="1" s="1"/>
  <c r="K335" i="1"/>
  <c r="B9" i="1"/>
  <c r="K128" i="1"/>
  <c r="G245" i="1"/>
  <c r="I245" i="1" s="1"/>
  <c r="K245" i="1" s="1"/>
  <c r="G363" i="1"/>
  <c r="C363" i="1"/>
  <c r="K80" i="1"/>
  <c r="E369" i="1"/>
  <c r="K32" i="1"/>
  <c r="B105" i="1"/>
  <c r="M290" i="1"/>
  <c r="N290" i="1"/>
  <c r="O290" i="1" s="1"/>
  <c r="L290" i="1"/>
  <c r="E204" i="1"/>
  <c r="E208" i="1"/>
  <c r="K56" i="1"/>
  <c r="M291" i="1"/>
  <c r="N291" i="1" s="1"/>
  <c r="O291" i="1" s="1"/>
  <c r="L291" i="1"/>
  <c r="J292" i="1"/>
  <c r="H293" i="1"/>
  <c r="G293" i="1"/>
  <c r="C293" i="1"/>
  <c r="J293" i="1" s="1"/>
  <c r="B294" i="1"/>
  <c r="K152" i="1"/>
  <c r="M245" i="1" l="1"/>
  <c r="N245" i="1" s="1"/>
  <c r="O245" i="1" s="1"/>
  <c r="L245" i="1"/>
  <c r="O177" i="1"/>
  <c r="E293" i="1"/>
  <c r="I293" i="1"/>
  <c r="M56" i="1"/>
  <c r="L56" i="1"/>
  <c r="N56" i="1"/>
  <c r="G105" i="1"/>
  <c r="C105" i="1"/>
  <c r="E370" i="1"/>
  <c r="J363" i="1"/>
  <c r="L128" i="1"/>
  <c r="M128" i="1"/>
  <c r="N128" i="1" s="1"/>
  <c r="M316" i="1"/>
  <c r="N316" i="1" s="1"/>
  <c r="O316" i="1" s="1"/>
  <c r="L316" i="1"/>
  <c r="J336" i="1"/>
  <c r="O386" i="1"/>
  <c r="J178" i="1"/>
  <c r="H344" i="1"/>
  <c r="H345" i="1"/>
  <c r="M315" i="1"/>
  <c r="L315" i="1"/>
  <c r="N315" i="1"/>
  <c r="O315" i="1" s="1"/>
  <c r="G246" i="1"/>
  <c r="I246" i="1" s="1"/>
  <c r="K246" i="1" s="1"/>
  <c r="G129" i="1"/>
  <c r="C129" i="1"/>
  <c r="O242" i="1"/>
  <c r="C247" i="1"/>
  <c r="J247" i="1" s="1"/>
  <c r="B248" i="1"/>
  <c r="H159" i="1"/>
  <c r="E317" i="1"/>
  <c r="I317" i="1"/>
  <c r="K193" i="1"/>
  <c r="L220" i="1"/>
  <c r="M220" i="1"/>
  <c r="N220" i="1" s="1"/>
  <c r="K244" i="1"/>
  <c r="J387" i="1"/>
  <c r="H201" i="1"/>
  <c r="H294" i="1"/>
  <c r="G294" i="1"/>
  <c r="C294" i="1"/>
  <c r="J294" i="1" s="1"/>
  <c r="B295" i="1"/>
  <c r="N152" i="1"/>
  <c r="E205" i="1"/>
  <c r="L32" i="1"/>
  <c r="M32" i="1"/>
  <c r="N32" i="1"/>
  <c r="L80" i="1"/>
  <c r="M80" i="1"/>
  <c r="N80" i="1" s="1"/>
  <c r="I363" i="1"/>
  <c r="F363" i="1"/>
  <c r="G9" i="1"/>
  <c r="C9" i="1"/>
  <c r="N334" i="1"/>
  <c r="G221" i="1"/>
  <c r="C221" i="1"/>
  <c r="G153" i="1"/>
  <c r="C153" i="1"/>
  <c r="K292" i="1"/>
  <c r="G57" i="1"/>
  <c r="C57" i="1"/>
  <c r="I336" i="1"/>
  <c r="F336" i="1"/>
  <c r="I178" i="1"/>
  <c r="F178" i="1"/>
  <c r="L104" i="1"/>
  <c r="M104" i="1"/>
  <c r="N104" i="1"/>
  <c r="G33" i="1"/>
  <c r="C33" i="1"/>
  <c r="G81" i="1"/>
  <c r="C81" i="1"/>
  <c r="E247" i="1"/>
  <c r="D248" i="1"/>
  <c r="E64" i="1"/>
  <c r="L8" i="1"/>
  <c r="M8" i="1"/>
  <c r="N8" i="1" s="1"/>
  <c r="B319" i="1"/>
  <c r="G318" i="1"/>
  <c r="H318" i="1"/>
  <c r="C318" i="1"/>
  <c r="B194" i="1"/>
  <c r="O362" i="1"/>
  <c r="E394" i="1"/>
  <c r="I387" i="1"/>
  <c r="F387" i="1"/>
  <c r="M246" i="1" l="1"/>
  <c r="L246" i="1"/>
  <c r="N246" i="1"/>
  <c r="O246" i="1" s="1"/>
  <c r="O8" i="1"/>
  <c r="O80" i="1"/>
  <c r="O220" i="1"/>
  <c r="O128" i="1"/>
  <c r="G319" i="1"/>
  <c r="H319" i="1"/>
  <c r="C319" i="1"/>
  <c r="B320" i="1"/>
  <c r="G247" i="1"/>
  <c r="I247" i="1" s="1"/>
  <c r="K247" i="1" s="1"/>
  <c r="I81" i="1"/>
  <c r="F81" i="1"/>
  <c r="F33" i="1"/>
  <c r="I33" i="1"/>
  <c r="O104" i="1"/>
  <c r="B179" i="1"/>
  <c r="B337" i="1"/>
  <c r="K336" i="1"/>
  <c r="I57" i="1"/>
  <c r="F57" i="1"/>
  <c r="I153" i="1"/>
  <c r="F153" i="1"/>
  <c r="I221" i="1"/>
  <c r="F221" i="1"/>
  <c r="O334" i="1"/>
  <c r="O335" i="1" s="1"/>
  <c r="N335" i="1"/>
  <c r="I9" i="1"/>
  <c r="F9" i="1"/>
  <c r="K363" i="1"/>
  <c r="O32" i="1"/>
  <c r="E206" i="1"/>
  <c r="H202" i="1"/>
  <c r="M193" i="1"/>
  <c r="L193" i="1"/>
  <c r="N193" i="1"/>
  <c r="K317" i="1"/>
  <c r="J129" i="1"/>
  <c r="E371" i="1"/>
  <c r="F105" i="1"/>
  <c r="I105" i="1"/>
  <c r="O56" i="1"/>
  <c r="K293" i="1"/>
  <c r="B388" i="1"/>
  <c r="K387" i="1"/>
  <c r="E395" i="1"/>
  <c r="G194" i="1"/>
  <c r="C194" i="1"/>
  <c r="E318" i="1"/>
  <c r="I318" i="1"/>
  <c r="E65" i="1"/>
  <c r="E248" i="1"/>
  <c r="D249" i="1"/>
  <c r="J81" i="1"/>
  <c r="J33" i="1"/>
  <c r="K178" i="1"/>
  <c r="J57" i="1"/>
  <c r="M292" i="1"/>
  <c r="N292" i="1" s="1"/>
  <c r="O292" i="1" s="1"/>
  <c r="L292" i="1"/>
  <c r="J153" i="1"/>
  <c r="J221" i="1"/>
  <c r="J9" i="1"/>
  <c r="B364" i="1"/>
  <c r="H295" i="1"/>
  <c r="G295" i="1"/>
  <c r="C295" i="1"/>
  <c r="J295" i="1" s="1"/>
  <c r="B296" i="1"/>
  <c r="I294" i="1"/>
  <c r="E294" i="1"/>
  <c r="K294" i="1" s="1"/>
  <c r="M244" i="1"/>
  <c r="L244" i="1"/>
  <c r="N244" i="1"/>
  <c r="H160" i="1"/>
  <c r="C248" i="1"/>
  <c r="J248" i="1" s="1"/>
  <c r="B249" i="1"/>
  <c r="I129" i="1"/>
  <c r="F129" i="1"/>
  <c r="H346" i="1"/>
  <c r="J105" i="1"/>
  <c r="M247" i="1" l="1"/>
  <c r="N247" i="1" s="1"/>
  <c r="O247" i="1" s="1"/>
  <c r="L247" i="1"/>
  <c r="H347" i="1"/>
  <c r="B130" i="1"/>
  <c r="C249" i="1"/>
  <c r="J249" i="1" s="1"/>
  <c r="B250" i="1"/>
  <c r="H161" i="1"/>
  <c r="K129" i="1"/>
  <c r="O244" i="1"/>
  <c r="E249" i="1"/>
  <c r="D250" i="1"/>
  <c r="E66" i="1"/>
  <c r="K318" i="1"/>
  <c r="M387" i="1"/>
  <c r="N387" i="1" s="1"/>
  <c r="L387" i="1"/>
  <c r="B106" i="1"/>
  <c r="E372" i="1"/>
  <c r="M363" i="1"/>
  <c r="N363" i="1" s="1"/>
  <c r="L363" i="1"/>
  <c r="B10" i="1"/>
  <c r="K221" i="1"/>
  <c r="B154" i="1"/>
  <c r="K57" i="1"/>
  <c r="K33" i="1"/>
  <c r="K81" i="1"/>
  <c r="E319" i="1"/>
  <c r="K319" i="1" s="1"/>
  <c r="I319" i="1"/>
  <c r="M294" i="1"/>
  <c r="N294" i="1" s="1"/>
  <c r="O294" i="1" s="1"/>
  <c r="L294" i="1"/>
  <c r="B297" i="1"/>
  <c r="G296" i="1"/>
  <c r="C296" i="1"/>
  <c r="J296" i="1" s="1"/>
  <c r="H296" i="1"/>
  <c r="E295" i="1"/>
  <c r="I295" i="1"/>
  <c r="G364" i="1"/>
  <c r="C364" i="1"/>
  <c r="L178" i="1"/>
  <c r="M178" i="1"/>
  <c r="N178" i="1" s="1"/>
  <c r="O178" i="1" s="1"/>
  <c r="G248" i="1"/>
  <c r="I248" i="1" s="1"/>
  <c r="K248" i="1" s="1"/>
  <c r="J194" i="1"/>
  <c r="F194" i="1"/>
  <c r="B195" i="1" s="1"/>
  <c r="I194" i="1"/>
  <c r="E396" i="1"/>
  <c r="G388" i="1"/>
  <c r="C388" i="1"/>
  <c r="M293" i="1"/>
  <c r="N293" i="1"/>
  <c r="O293" i="1" s="1"/>
  <c r="L293" i="1"/>
  <c r="K105" i="1"/>
  <c r="M317" i="1"/>
  <c r="L317" i="1"/>
  <c r="N317" i="1"/>
  <c r="O317" i="1" s="1"/>
  <c r="O193" i="1"/>
  <c r="H203" i="1"/>
  <c r="E207" i="1"/>
  <c r="K9" i="1"/>
  <c r="B222" i="1"/>
  <c r="K153" i="1"/>
  <c r="B58" i="1"/>
  <c r="L336" i="1"/>
  <c r="M336" i="1"/>
  <c r="N336" i="1"/>
  <c r="C337" i="1"/>
  <c r="G337" i="1"/>
  <c r="G179" i="1"/>
  <c r="C179" i="1"/>
  <c r="B34" i="1"/>
  <c r="B82" i="1"/>
  <c r="H320" i="1"/>
  <c r="C320" i="1"/>
  <c r="G320" i="1"/>
  <c r="B321" i="1"/>
  <c r="M248" i="1" l="1"/>
  <c r="L248" i="1"/>
  <c r="N248" i="1"/>
  <c r="O248" i="1" s="1"/>
  <c r="O363" i="1"/>
  <c r="O387" i="1"/>
  <c r="G82" i="1"/>
  <c r="C82" i="1"/>
  <c r="G34" i="1"/>
  <c r="C34" i="1"/>
  <c r="F337" i="1"/>
  <c r="I337" i="1"/>
  <c r="O336" i="1"/>
  <c r="E320" i="1"/>
  <c r="I320" i="1"/>
  <c r="I179" i="1"/>
  <c r="F179" i="1"/>
  <c r="B180" i="1" s="1"/>
  <c r="J337" i="1"/>
  <c r="N153" i="1"/>
  <c r="E209" i="1"/>
  <c r="H204" i="1"/>
  <c r="H208" i="1"/>
  <c r="J388" i="1"/>
  <c r="E397" i="1"/>
  <c r="K194" i="1"/>
  <c r="J364" i="1"/>
  <c r="K295" i="1"/>
  <c r="H297" i="1"/>
  <c r="G297" i="1"/>
  <c r="C297" i="1"/>
  <c r="J297" i="1" s="1"/>
  <c r="B298" i="1"/>
  <c r="G154" i="1"/>
  <c r="C154" i="1"/>
  <c r="E373" i="1"/>
  <c r="G106" i="1"/>
  <c r="C106" i="1"/>
  <c r="N318" i="1"/>
  <c r="O318" i="1" s="1"/>
  <c r="M318" i="1"/>
  <c r="L318" i="1"/>
  <c r="E67" i="1"/>
  <c r="E250" i="1"/>
  <c r="D251" i="1"/>
  <c r="E251" i="1" s="1"/>
  <c r="H162" i="1"/>
  <c r="C250" i="1"/>
  <c r="J250" i="1" s="1"/>
  <c r="B251" i="1"/>
  <c r="C251" i="1" s="1"/>
  <c r="G130" i="1"/>
  <c r="C130" i="1"/>
  <c r="H321" i="1"/>
  <c r="C321" i="1"/>
  <c r="G321" i="1"/>
  <c r="B322" i="1"/>
  <c r="J179" i="1"/>
  <c r="G58" i="1"/>
  <c r="C58" i="1"/>
  <c r="G222" i="1"/>
  <c r="C222" i="1"/>
  <c r="L9" i="1"/>
  <c r="M9" i="1"/>
  <c r="N9" i="1"/>
  <c r="L105" i="1"/>
  <c r="M105" i="1"/>
  <c r="N105" i="1" s="1"/>
  <c r="I388" i="1"/>
  <c r="F388" i="1"/>
  <c r="G195" i="1"/>
  <c r="C195" i="1"/>
  <c r="I364" i="1"/>
  <c r="F364" i="1"/>
  <c r="I296" i="1"/>
  <c r="E296" i="1"/>
  <c r="K296" i="1" s="1"/>
  <c r="M319" i="1"/>
  <c r="L319" i="1"/>
  <c r="N319" i="1"/>
  <c r="O319" i="1" s="1"/>
  <c r="L81" i="1"/>
  <c r="M81" i="1"/>
  <c r="N81" i="1"/>
  <c r="L33" i="1"/>
  <c r="M33" i="1"/>
  <c r="N33" i="1" s="1"/>
  <c r="N57" i="1"/>
  <c r="M57" i="1"/>
  <c r="L57" i="1"/>
  <c r="M221" i="1"/>
  <c r="N221" i="1" s="1"/>
  <c r="L221" i="1"/>
  <c r="G10" i="1"/>
  <c r="C10" i="1"/>
  <c r="G249" i="1"/>
  <c r="I249" i="1" s="1"/>
  <c r="K249" i="1"/>
  <c r="M129" i="1"/>
  <c r="L129" i="1"/>
  <c r="N129" i="1"/>
  <c r="H348" i="1"/>
  <c r="O221" i="1" l="1"/>
  <c r="O33" i="1"/>
  <c r="O105" i="1"/>
  <c r="O57" i="1"/>
  <c r="H349" i="1"/>
  <c r="O129" i="1"/>
  <c r="J10" i="1"/>
  <c r="B365" i="1"/>
  <c r="J195" i="1"/>
  <c r="I195" i="1"/>
  <c r="K195" i="1" s="1"/>
  <c r="F195" i="1"/>
  <c r="B196" i="1" s="1"/>
  <c r="B389" i="1"/>
  <c r="F222" i="1"/>
  <c r="I222" i="1"/>
  <c r="J58" i="1"/>
  <c r="E321" i="1"/>
  <c r="K321" i="1" s="1"/>
  <c r="I321" i="1"/>
  <c r="J130" i="1"/>
  <c r="J251" i="1"/>
  <c r="J252" i="1" s="1"/>
  <c r="C252" i="1"/>
  <c r="H163" i="1"/>
  <c r="G251" i="1"/>
  <c r="E252" i="1"/>
  <c r="E68" i="1"/>
  <c r="J106" i="1"/>
  <c r="E374" i="1"/>
  <c r="I154" i="1"/>
  <c r="F154" i="1"/>
  <c r="K179" i="1"/>
  <c r="K320" i="1"/>
  <c r="K337" i="1"/>
  <c r="J34" i="1"/>
  <c r="J82" i="1"/>
  <c r="H350" i="1"/>
  <c r="H351" i="1" s="1"/>
  <c r="M249" i="1"/>
  <c r="N249" i="1" s="1"/>
  <c r="O249" i="1" s="1"/>
  <c r="L249" i="1"/>
  <c r="F10" i="1"/>
  <c r="I10" i="1"/>
  <c r="K10" i="1" s="1"/>
  <c r="O81" i="1"/>
  <c r="M296" i="1"/>
  <c r="N296" i="1" s="1"/>
  <c r="O296" i="1" s="1"/>
  <c r="L296" i="1"/>
  <c r="K364" i="1"/>
  <c r="K388" i="1"/>
  <c r="O9" i="1"/>
  <c r="J222" i="1"/>
  <c r="I58" i="1"/>
  <c r="F58" i="1"/>
  <c r="G322" i="1"/>
  <c r="H322" i="1"/>
  <c r="H323" i="1" s="1"/>
  <c r="C322" i="1"/>
  <c r="C323" i="1" s="1"/>
  <c r="I130" i="1"/>
  <c r="K130" i="1" s="1"/>
  <c r="F130" i="1"/>
  <c r="G250" i="1"/>
  <c r="I250" i="1" s="1"/>
  <c r="K250" i="1" s="1"/>
  <c r="I106" i="1"/>
  <c r="K106" i="1" s="1"/>
  <c r="F106" i="1"/>
  <c r="J154" i="1"/>
  <c r="H298" i="1"/>
  <c r="H299" i="1" s="1"/>
  <c r="G298" i="1"/>
  <c r="C298" i="1"/>
  <c r="E297" i="1"/>
  <c r="K297" i="1" s="1"/>
  <c r="I297" i="1"/>
  <c r="M295" i="1"/>
  <c r="N295" i="1" s="1"/>
  <c r="O295" i="1" s="1"/>
  <c r="L295" i="1"/>
  <c r="M194" i="1"/>
  <c r="N194" i="1" s="1"/>
  <c r="L194" i="1"/>
  <c r="E398" i="1"/>
  <c r="H205" i="1"/>
  <c r="G180" i="1"/>
  <c r="C180" i="1"/>
  <c r="B338" i="1"/>
  <c r="I34" i="1"/>
  <c r="K34" i="1" s="1"/>
  <c r="F34" i="1"/>
  <c r="F82" i="1"/>
  <c r="I82" i="1"/>
  <c r="K82" i="1" s="1"/>
  <c r="O194" i="1" l="1"/>
  <c r="M250" i="1"/>
  <c r="L250" i="1"/>
  <c r="N250" i="1"/>
  <c r="O250" i="1" s="1"/>
  <c r="B83" i="1"/>
  <c r="C338" i="1"/>
  <c r="G338" i="1"/>
  <c r="H206" i="1"/>
  <c r="E399" i="1"/>
  <c r="L82" i="1"/>
  <c r="M82" i="1"/>
  <c r="N82" i="1" s="1"/>
  <c r="O82" i="1" s="1"/>
  <c r="L34" i="1"/>
  <c r="M34" i="1"/>
  <c r="N34" i="1"/>
  <c r="O34" i="1" s="1"/>
  <c r="I180" i="1"/>
  <c r="F180" i="1"/>
  <c r="F181" i="1" s="1"/>
  <c r="G181" i="1"/>
  <c r="J298" i="1"/>
  <c r="J299" i="1" s="1"/>
  <c r="C299" i="1"/>
  <c r="B107" i="1"/>
  <c r="L130" i="1"/>
  <c r="M130" i="1"/>
  <c r="N130" i="1" s="1"/>
  <c r="O130" i="1" s="1"/>
  <c r="K58" i="1"/>
  <c r="M388" i="1"/>
  <c r="N388" i="1" s="1"/>
  <c r="O388" i="1" s="1"/>
  <c r="L388" i="1"/>
  <c r="M364" i="1"/>
  <c r="L364" i="1"/>
  <c r="N364" i="1"/>
  <c r="O364" i="1" s="1"/>
  <c r="B11" i="1"/>
  <c r="L337" i="1"/>
  <c r="N337" i="1"/>
  <c r="M337" i="1"/>
  <c r="M320" i="1"/>
  <c r="N320" i="1"/>
  <c r="O320" i="1" s="1"/>
  <c r="L320" i="1"/>
  <c r="K154" i="1"/>
  <c r="E375" i="1"/>
  <c r="H164" i="1"/>
  <c r="B223" i="1"/>
  <c r="G196" i="1"/>
  <c r="C196" i="1"/>
  <c r="J196" i="1" s="1"/>
  <c r="G365" i="1"/>
  <c r="C365" i="1"/>
  <c r="J365" i="1" s="1"/>
  <c r="B35" i="1"/>
  <c r="J180" i="1"/>
  <c r="J181" i="1" s="1"/>
  <c r="C181" i="1"/>
  <c r="M297" i="1"/>
  <c r="N297" i="1"/>
  <c r="O297" i="1" s="1"/>
  <c r="L297" i="1"/>
  <c r="I298" i="1"/>
  <c r="I299" i="1" s="1"/>
  <c r="E298" i="1"/>
  <c r="G299" i="1"/>
  <c r="L106" i="1"/>
  <c r="M106" i="1"/>
  <c r="N106" i="1" s="1"/>
  <c r="O106" i="1" s="1"/>
  <c r="B131" i="1"/>
  <c r="E322" i="1"/>
  <c r="I322" i="1"/>
  <c r="I323" i="1" s="1"/>
  <c r="G323" i="1"/>
  <c r="B59" i="1"/>
  <c r="L10" i="1"/>
  <c r="M10" i="1"/>
  <c r="N10" i="1" s="1"/>
  <c r="O10" i="1" s="1"/>
  <c r="M179" i="1"/>
  <c r="N179" i="1" s="1"/>
  <c r="O179" i="1" s="1"/>
  <c r="L179" i="1"/>
  <c r="B155" i="1"/>
  <c r="E69" i="1"/>
  <c r="I251" i="1"/>
  <c r="G252" i="1"/>
  <c r="M321" i="1"/>
  <c r="L321" i="1"/>
  <c r="N321" i="1"/>
  <c r="O321" i="1" s="1"/>
  <c r="K222" i="1"/>
  <c r="G389" i="1"/>
  <c r="C389" i="1"/>
  <c r="J389" i="1" s="1"/>
  <c r="M195" i="1"/>
  <c r="N195" i="1" s="1"/>
  <c r="O195" i="1" s="1"/>
  <c r="L195" i="1"/>
  <c r="I389" i="1" l="1"/>
  <c r="K389" i="1" s="1"/>
  <c r="F389" i="1"/>
  <c r="B390" i="1" s="1"/>
  <c r="L222" i="1"/>
  <c r="M222" i="1"/>
  <c r="N222" i="1" s="1"/>
  <c r="O222" i="1" s="1"/>
  <c r="I252" i="1"/>
  <c r="K251" i="1"/>
  <c r="G155" i="1"/>
  <c r="C155" i="1"/>
  <c r="J155" i="1" s="1"/>
  <c r="G131" i="1"/>
  <c r="C131" i="1"/>
  <c r="J131" i="1" s="1"/>
  <c r="K298" i="1"/>
  <c r="E299" i="1"/>
  <c r="I365" i="1"/>
  <c r="K365" i="1" s="1"/>
  <c r="F365" i="1"/>
  <c r="B366" i="1" s="1"/>
  <c r="G223" i="1"/>
  <c r="C223" i="1"/>
  <c r="J223" i="1" s="1"/>
  <c r="H165" i="1"/>
  <c r="M58" i="1"/>
  <c r="L58" i="1"/>
  <c r="N58" i="1"/>
  <c r="O58" i="1" s="1"/>
  <c r="G107" i="1"/>
  <c r="C107" i="1"/>
  <c r="J107" i="1" s="1"/>
  <c r="K180" i="1"/>
  <c r="I181" i="1"/>
  <c r="J338" i="1"/>
  <c r="G59" i="1"/>
  <c r="C59" i="1"/>
  <c r="J59" i="1" s="1"/>
  <c r="K322" i="1"/>
  <c r="E323" i="1"/>
  <c r="G35" i="1"/>
  <c r="C35" i="1"/>
  <c r="J35" i="1" s="1"/>
  <c r="I196" i="1"/>
  <c r="K196" i="1" s="1"/>
  <c r="F196" i="1"/>
  <c r="B197" i="1" s="1"/>
  <c r="N154" i="1"/>
  <c r="O337" i="1"/>
  <c r="G11" i="1"/>
  <c r="C11" i="1"/>
  <c r="J11" i="1" s="1"/>
  <c r="H207" i="1"/>
  <c r="F338" i="1"/>
  <c r="I338" i="1"/>
  <c r="G83" i="1"/>
  <c r="C83" i="1"/>
  <c r="J83" i="1" s="1"/>
  <c r="I83" i="1" l="1"/>
  <c r="K83" i="1" s="1"/>
  <c r="F83" i="1"/>
  <c r="B84" i="1" s="1"/>
  <c r="B339" i="1"/>
  <c r="H209" i="1"/>
  <c r="I11" i="1"/>
  <c r="K11" i="1" s="1"/>
  <c r="F11" i="1"/>
  <c r="B12" i="1" s="1"/>
  <c r="G197" i="1"/>
  <c r="C197" i="1"/>
  <c r="J197" i="1" s="1"/>
  <c r="F35" i="1"/>
  <c r="B36" i="1" s="1"/>
  <c r="I35" i="1"/>
  <c r="K35" i="1" s="1"/>
  <c r="M322" i="1"/>
  <c r="M323" i="1" s="1"/>
  <c r="L322" i="1"/>
  <c r="L323" i="1" s="1"/>
  <c r="L324" i="1" s="1"/>
  <c r="L325" i="1" s="1"/>
  <c r="K323" i="1"/>
  <c r="I59" i="1"/>
  <c r="K59" i="1" s="1"/>
  <c r="F59" i="1"/>
  <c r="B60" i="1" s="1"/>
  <c r="F107" i="1"/>
  <c r="B108" i="1" s="1"/>
  <c r="I107" i="1"/>
  <c r="K107" i="1" s="1"/>
  <c r="M365" i="1"/>
  <c r="N365" i="1" s="1"/>
  <c r="O365" i="1" s="1"/>
  <c r="L365" i="1"/>
  <c r="M298" i="1"/>
  <c r="M299" i="1" s="1"/>
  <c r="L298" i="1"/>
  <c r="L299" i="1" s="1"/>
  <c r="L300" i="1" s="1"/>
  <c r="L301" i="1" s="1"/>
  <c r="K299" i="1"/>
  <c r="I155" i="1"/>
  <c r="K155" i="1" s="1"/>
  <c r="N155" i="1" s="1"/>
  <c r="F155" i="1"/>
  <c r="B156" i="1" s="1"/>
  <c r="G390" i="1"/>
  <c r="C390" i="1"/>
  <c r="J390" i="1" s="1"/>
  <c r="K338" i="1"/>
  <c r="N196" i="1"/>
  <c r="O196" i="1" s="1"/>
  <c r="M196" i="1"/>
  <c r="L196" i="1"/>
  <c r="L180" i="1"/>
  <c r="L181" i="1" s="1"/>
  <c r="L182" i="1" s="1"/>
  <c r="L183" i="1" s="1"/>
  <c r="M180" i="1"/>
  <c r="M181" i="1" s="1"/>
  <c r="K181" i="1"/>
  <c r="I223" i="1"/>
  <c r="K223" i="1" s="1"/>
  <c r="F223" i="1"/>
  <c r="B224" i="1" s="1"/>
  <c r="G366" i="1"/>
  <c r="C366" i="1"/>
  <c r="J366" i="1" s="1"/>
  <c r="I131" i="1"/>
  <c r="K131" i="1" s="1"/>
  <c r="F131" i="1"/>
  <c r="B132" i="1" s="1"/>
  <c r="M251" i="1"/>
  <c r="M252" i="1" s="1"/>
  <c r="N251" i="1"/>
  <c r="L251" i="1"/>
  <c r="L252" i="1" s="1"/>
  <c r="L253" i="1" s="1"/>
  <c r="L254" i="1" s="1"/>
  <c r="K252" i="1"/>
  <c r="M389" i="1"/>
  <c r="L389" i="1"/>
  <c r="N389" i="1"/>
  <c r="O389" i="1" s="1"/>
  <c r="M131" i="1" l="1"/>
  <c r="L131" i="1"/>
  <c r="N131" i="1"/>
  <c r="O131" i="1" s="1"/>
  <c r="I366" i="1"/>
  <c r="K366" i="1" s="1"/>
  <c r="F366" i="1"/>
  <c r="B367" i="1" s="1"/>
  <c r="G224" i="1"/>
  <c r="C224" i="1"/>
  <c r="J224" i="1" s="1"/>
  <c r="L338" i="1"/>
  <c r="M338" i="1"/>
  <c r="N338" i="1"/>
  <c r="G156" i="1"/>
  <c r="C156" i="1"/>
  <c r="J156" i="1" s="1"/>
  <c r="N298" i="1"/>
  <c r="G108" i="1"/>
  <c r="C108" i="1"/>
  <c r="J108" i="1" s="1"/>
  <c r="M59" i="1"/>
  <c r="N59" i="1" s="1"/>
  <c r="O59" i="1" s="1"/>
  <c r="L59" i="1"/>
  <c r="N322" i="1"/>
  <c r="G36" i="1"/>
  <c r="C36" i="1"/>
  <c r="J36" i="1" s="1"/>
  <c r="G12" i="1"/>
  <c r="C12" i="1"/>
  <c r="J12" i="1" s="1"/>
  <c r="G339" i="1"/>
  <c r="C339" i="1"/>
  <c r="G84" i="1"/>
  <c r="C84" i="1"/>
  <c r="J84" i="1" s="1"/>
  <c r="O251" i="1"/>
  <c r="O252" i="1" s="1"/>
  <c r="O253" i="1" s="1"/>
  <c r="O254" i="1" s="1"/>
  <c r="N252" i="1"/>
  <c r="G132" i="1"/>
  <c r="C132" i="1"/>
  <c r="J132" i="1" s="1"/>
  <c r="M223" i="1"/>
  <c r="N223" i="1" s="1"/>
  <c r="O223" i="1" s="1"/>
  <c r="L223" i="1"/>
  <c r="N180" i="1"/>
  <c r="I390" i="1"/>
  <c r="K390" i="1" s="1"/>
  <c r="F390" i="1"/>
  <c r="B391" i="1" s="1"/>
  <c r="L107" i="1"/>
  <c r="M107" i="1"/>
  <c r="N107" i="1" s="1"/>
  <c r="O107" i="1" s="1"/>
  <c r="G60" i="1"/>
  <c r="C60" i="1"/>
  <c r="J60" i="1" s="1"/>
  <c r="L35" i="1"/>
  <c r="M35" i="1"/>
  <c r="N35" i="1" s="1"/>
  <c r="O35" i="1" s="1"/>
  <c r="I197" i="1"/>
  <c r="K197" i="1" s="1"/>
  <c r="F197" i="1"/>
  <c r="B198" i="1" s="1"/>
  <c r="L11" i="1"/>
  <c r="M11" i="1"/>
  <c r="N11" i="1"/>
  <c r="O11" i="1" s="1"/>
  <c r="L83" i="1"/>
  <c r="M83" i="1"/>
  <c r="N83" i="1" s="1"/>
  <c r="O83" i="1" s="1"/>
  <c r="M197" i="1" l="1"/>
  <c r="L197" i="1"/>
  <c r="N197" i="1"/>
  <c r="O197" i="1" s="1"/>
  <c r="I60" i="1"/>
  <c r="K60" i="1" s="1"/>
  <c r="F60" i="1"/>
  <c r="B61" i="1" s="1"/>
  <c r="C391" i="1"/>
  <c r="J391" i="1" s="1"/>
  <c r="G391" i="1"/>
  <c r="O180" i="1"/>
  <c r="O181" i="1" s="1"/>
  <c r="O182" i="1" s="1"/>
  <c r="O183" i="1" s="1"/>
  <c r="N181" i="1"/>
  <c r="I132" i="1"/>
  <c r="K132" i="1" s="1"/>
  <c r="F132" i="1"/>
  <c r="B133" i="1" s="1"/>
  <c r="J339" i="1"/>
  <c r="J340" i="1" s="1"/>
  <c r="C340" i="1"/>
  <c r="I339" i="1"/>
  <c r="F339" i="1"/>
  <c r="G340" i="1"/>
  <c r="I108" i="1"/>
  <c r="K108" i="1" s="1"/>
  <c r="F108" i="1"/>
  <c r="B109" i="1" s="1"/>
  <c r="O298" i="1"/>
  <c r="O299" i="1" s="1"/>
  <c r="O300" i="1" s="1"/>
  <c r="O301" i="1" s="1"/>
  <c r="N299" i="1"/>
  <c r="F224" i="1"/>
  <c r="B225" i="1" s="1"/>
  <c r="I224" i="1"/>
  <c r="K224" i="1" s="1"/>
  <c r="M366" i="1"/>
  <c r="L366" i="1"/>
  <c r="N366" i="1"/>
  <c r="O366" i="1" s="1"/>
  <c r="G198" i="1"/>
  <c r="C198" i="1"/>
  <c r="J198" i="1" s="1"/>
  <c r="N390" i="1"/>
  <c r="O390" i="1" s="1"/>
  <c r="M390" i="1"/>
  <c r="L390" i="1"/>
  <c r="F84" i="1"/>
  <c r="B85" i="1" s="1"/>
  <c r="I84" i="1"/>
  <c r="K84" i="1" s="1"/>
  <c r="F12" i="1"/>
  <c r="B13" i="1" s="1"/>
  <c r="I12" i="1"/>
  <c r="K12" i="1" s="1"/>
  <c r="I36" i="1"/>
  <c r="K36" i="1" s="1"/>
  <c r="F36" i="1"/>
  <c r="B37" i="1" s="1"/>
  <c r="O322" i="1"/>
  <c r="O323" i="1" s="1"/>
  <c r="O324" i="1" s="1"/>
  <c r="O325" i="1" s="1"/>
  <c r="N323" i="1"/>
  <c r="I156" i="1"/>
  <c r="K156" i="1" s="1"/>
  <c r="N156" i="1" s="1"/>
  <c r="F156" i="1"/>
  <c r="B157" i="1" s="1"/>
  <c r="O338" i="1"/>
  <c r="G367" i="1"/>
  <c r="C367" i="1"/>
  <c r="J367" i="1" s="1"/>
  <c r="L36" i="1" l="1"/>
  <c r="M36" i="1"/>
  <c r="N36" i="1" s="1"/>
  <c r="O36" i="1" s="1"/>
  <c r="G13" i="1"/>
  <c r="C13" i="1"/>
  <c r="J13" i="1" s="1"/>
  <c r="G85" i="1"/>
  <c r="C85" i="1"/>
  <c r="J85" i="1" s="1"/>
  <c r="I198" i="1"/>
  <c r="K198" i="1" s="1"/>
  <c r="F198" i="1"/>
  <c r="B199" i="1" s="1"/>
  <c r="L224" i="1"/>
  <c r="M224" i="1"/>
  <c r="N224" i="1" s="1"/>
  <c r="O224" i="1" s="1"/>
  <c r="L108" i="1"/>
  <c r="M108" i="1"/>
  <c r="N108" i="1" s="1"/>
  <c r="O108" i="1" s="1"/>
  <c r="F340" i="1"/>
  <c r="B341" i="1"/>
  <c r="G133" i="1"/>
  <c r="C133" i="1"/>
  <c r="J133" i="1" s="1"/>
  <c r="I391" i="1"/>
  <c r="K391" i="1" s="1"/>
  <c r="F391" i="1"/>
  <c r="B392" i="1" s="1"/>
  <c r="M60" i="1"/>
  <c r="L60" i="1"/>
  <c r="N60" i="1"/>
  <c r="O60" i="1" s="1"/>
  <c r="I367" i="1"/>
  <c r="K367" i="1" s="1"/>
  <c r="F367" i="1"/>
  <c r="B368" i="1" s="1"/>
  <c r="G157" i="1"/>
  <c r="C157" i="1"/>
  <c r="J157" i="1" s="1"/>
  <c r="G37" i="1"/>
  <c r="C37" i="1"/>
  <c r="J37" i="1" s="1"/>
  <c r="L12" i="1"/>
  <c r="M12" i="1"/>
  <c r="N12" i="1" s="1"/>
  <c r="O12" i="1" s="1"/>
  <c r="L84" i="1"/>
  <c r="M84" i="1"/>
  <c r="N84" i="1" s="1"/>
  <c r="O84" i="1" s="1"/>
  <c r="G225" i="1"/>
  <c r="C225" i="1"/>
  <c r="J225" i="1" s="1"/>
  <c r="G109" i="1"/>
  <c r="C109" i="1"/>
  <c r="J109" i="1" s="1"/>
  <c r="K339" i="1"/>
  <c r="I340" i="1"/>
  <c r="L132" i="1"/>
  <c r="M132" i="1"/>
  <c r="N132" i="1" s="1"/>
  <c r="O132" i="1" s="1"/>
  <c r="G61" i="1"/>
  <c r="C61" i="1"/>
  <c r="J61" i="1" s="1"/>
  <c r="L339" i="1" l="1"/>
  <c r="L340" i="1" s="1"/>
  <c r="M339" i="1"/>
  <c r="M340" i="1" s="1"/>
  <c r="K340" i="1"/>
  <c r="F109" i="1"/>
  <c r="B110" i="1" s="1"/>
  <c r="I109" i="1"/>
  <c r="K109" i="1" s="1"/>
  <c r="I61" i="1"/>
  <c r="K61" i="1" s="1"/>
  <c r="F61" i="1"/>
  <c r="B62" i="1" s="1"/>
  <c r="I157" i="1"/>
  <c r="K157" i="1" s="1"/>
  <c r="N157" i="1" s="1"/>
  <c r="F157" i="1"/>
  <c r="B158" i="1" s="1"/>
  <c r="N367" i="1"/>
  <c r="O367" i="1" s="1"/>
  <c r="M367" i="1"/>
  <c r="L367" i="1"/>
  <c r="G392" i="1"/>
  <c r="C392" i="1"/>
  <c r="J392" i="1" s="1"/>
  <c r="I133" i="1"/>
  <c r="K133" i="1" s="1"/>
  <c r="F133" i="1"/>
  <c r="B134" i="1" s="1"/>
  <c r="C341" i="1"/>
  <c r="G341" i="1"/>
  <c r="G199" i="1"/>
  <c r="C199" i="1"/>
  <c r="J199" i="1" s="1"/>
  <c r="I13" i="1"/>
  <c r="K13" i="1" s="1"/>
  <c r="F13" i="1"/>
  <c r="B14" i="1" s="1"/>
  <c r="I225" i="1"/>
  <c r="K225" i="1" s="1"/>
  <c r="F225" i="1"/>
  <c r="B226" i="1" s="1"/>
  <c r="F37" i="1"/>
  <c r="B38" i="1" s="1"/>
  <c r="I37" i="1"/>
  <c r="K37" i="1" s="1"/>
  <c r="G368" i="1"/>
  <c r="C368" i="1"/>
  <c r="J368" i="1" s="1"/>
  <c r="M391" i="1"/>
  <c r="N391" i="1"/>
  <c r="O391" i="1" s="1"/>
  <c r="L391" i="1"/>
  <c r="M198" i="1"/>
  <c r="N198" i="1" s="1"/>
  <c r="O198" i="1" s="1"/>
  <c r="L198" i="1"/>
  <c r="I85" i="1"/>
  <c r="K85" i="1" s="1"/>
  <c r="F85" i="1"/>
  <c r="B86" i="1" s="1"/>
  <c r="L85" i="1" l="1"/>
  <c r="M85" i="1"/>
  <c r="N85" i="1"/>
  <c r="O85" i="1" s="1"/>
  <c r="G38" i="1"/>
  <c r="C38" i="1"/>
  <c r="J38" i="1" s="1"/>
  <c r="M225" i="1"/>
  <c r="N225" i="1" s="1"/>
  <c r="O225" i="1" s="1"/>
  <c r="L225" i="1"/>
  <c r="L13" i="1"/>
  <c r="M13" i="1"/>
  <c r="N13" i="1" s="1"/>
  <c r="O13" i="1" s="1"/>
  <c r="J341" i="1"/>
  <c r="M133" i="1"/>
  <c r="L133" i="1"/>
  <c r="N133" i="1"/>
  <c r="O133" i="1" s="1"/>
  <c r="G62" i="1"/>
  <c r="C62" i="1"/>
  <c r="J62" i="1" s="1"/>
  <c r="L109" i="1"/>
  <c r="M109" i="1"/>
  <c r="N109" i="1" s="1"/>
  <c r="O109" i="1" s="1"/>
  <c r="G86" i="1"/>
  <c r="C86" i="1"/>
  <c r="J86" i="1" s="1"/>
  <c r="I368" i="1"/>
  <c r="K368" i="1" s="1"/>
  <c r="F368" i="1"/>
  <c r="B369" i="1" s="1"/>
  <c r="L37" i="1"/>
  <c r="M37" i="1"/>
  <c r="N37" i="1" s="1"/>
  <c r="O37" i="1" s="1"/>
  <c r="G226" i="1"/>
  <c r="C226" i="1"/>
  <c r="G14" i="1"/>
  <c r="C14" i="1"/>
  <c r="J14" i="1" s="1"/>
  <c r="I199" i="1"/>
  <c r="K199" i="1" s="1"/>
  <c r="F199" i="1"/>
  <c r="B200" i="1" s="1"/>
  <c r="F341" i="1"/>
  <c r="I341" i="1"/>
  <c r="G134" i="1"/>
  <c r="C134" i="1"/>
  <c r="J134" i="1" s="1"/>
  <c r="I392" i="1"/>
  <c r="K392" i="1" s="1"/>
  <c r="F392" i="1"/>
  <c r="B393" i="1" s="1"/>
  <c r="G158" i="1"/>
  <c r="C158" i="1"/>
  <c r="J158" i="1" s="1"/>
  <c r="M61" i="1"/>
  <c r="N61" i="1" s="1"/>
  <c r="O61" i="1" s="1"/>
  <c r="L61" i="1"/>
  <c r="G110" i="1"/>
  <c r="C110" i="1"/>
  <c r="J110" i="1" s="1"/>
  <c r="N339" i="1"/>
  <c r="I158" i="1" l="1"/>
  <c r="K158" i="1" s="1"/>
  <c r="N158" i="1" s="1"/>
  <c r="F158" i="1"/>
  <c r="B159" i="1" s="1"/>
  <c r="I110" i="1"/>
  <c r="K110" i="1" s="1"/>
  <c r="F110" i="1"/>
  <c r="B111" i="1" s="1"/>
  <c r="G393" i="1"/>
  <c r="C393" i="1"/>
  <c r="J393" i="1" s="1"/>
  <c r="I134" i="1"/>
  <c r="K134" i="1" s="1"/>
  <c r="F134" i="1"/>
  <c r="B135" i="1" s="1"/>
  <c r="K341" i="1"/>
  <c r="G200" i="1"/>
  <c r="C200" i="1"/>
  <c r="J200" i="1" s="1"/>
  <c r="F14" i="1"/>
  <c r="B15" i="1" s="1"/>
  <c r="I14" i="1"/>
  <c r="K14" i="1" s="1"/>
  <c r="F226" i="1"/>
  <c r="F227" i="1" s="1"/>
  <c r="I226" i="1"/>
  <c r="G227" i="1"/>
  <c r="G369" i="1"/>
  <c r="C369" i="1"/>
  <c r="J369" i="1" s="1"/>
  <c r="F86" i="1"/>
  <c r="B87" i="1" s="1"/>
  <c r="I86" i="1"/>
  <c r="K86" i="1" s="1"/>
  <c r="I62" i="1"/>
  <c r="K62" i="1" s="1"/>
  <c r="F62" i="1"/>
  <c r="B63" i="1" s="1"/>
  <c r="O339" i="1"/>
  <c r="O340" i="1" s="1"/>
  <c r="N340" i="1"/>
  <c r="N392" i="1"/>
  <c r="O392" i="1" s="1"/>
  <c r="M392" i="1"/>
  <c r="L392" i="1"/>
  <c r="B342" i="1"/>
  <c r="M199" i="1"/>
  <c r="L199" i="1"/>
  <c r="N199" i="1"/>
  <c r="O199" i="1" s="1"/>
  <c r="J226" i="1"/>
  <c r="J227" i="1" s="1"/>
  <c r="C227" i="1"/>
  <c r="M368" i="1"/>
  <c r="N368" i="1" s="1"/>
  <c r="O368" i="1" s="1"/>
  <c r="L368" i="1"/>
  <c r="I38" i="1"/>
  <c r="K38" i="1" s="1"/>
  <c r="F38" i="1"/>
  <c r="B39" i="1" s="1"/>
  <c r="L38" i="1" l="1"/>
  <c r="M38" i="1"/>
  <c r="N38" i="1"/>
  <c r="O38" i="1" s="1"/>
  <c r="C342" i="1"/>
  <c r="G342" i="1"/>
  <c r="G39" i="1"/>
  <c r="C39" i="1"/>
  <c r="J39" i="1" s="1"/>
  <c r="G63" i="1"/>
  <c r="C63" i="1"/>
  <c r="J63" i="1" s="1"/>
  <c r="L86" i="1"/>
  <c r="M86" i="1"/>
  <c r="N86" i="1" s="1"/>
  <c r="O86" i="1" s="1"/>
  <c r="I369" i="1"/>
  <c r="K369" i="1" s="1"/>
  <c r="F369" i="1"/>
  <c r="B370" i="1" s="1"/>
  <c r="K226" i="1"/>
  <c r="I227" i="1"/>
  <c r="L14" i="1"/>
  <c r="M14" i="1"/>
  <c r="N14" i="1" s="1"/>
  <c r="O14" i="1" s="1"/>
  <c r="I200" i="1"/>
  <c r="K200" i="1" s="1"/>
  <c r="F200" i="1"/>
  <c r="B201" i="1" s="1"/>
  <c r="L134" i="1"/>
  <c r="M134" i="1"/>
  <c r="N134" i="1" s="1"/>
  <c r="O134" i="1" s="1"/>
  <c r="I393" i="1"/>
  <c r="K393" i="1" s="1"/>
  <c r="F393" i="1"/>
  <c r="B394" i="1" s="1"/>
  <c r="G111" i="1"/>
  <c r="C111" i="1"/>
  <c r="J111" i="1" s="1"/>
  <c r="G159" i="1"/>
  <c r="C159" i="1"/>
  <c r="J159" i="1" s="1"/>
  <c r="M62" i="1"/>
  <c r="L62" i="1"/>
  <c r="N62" i="1"/>
  <c r="O62" i="1" s="1"/>
  <c r="G87" i="1"/>
  <c r="C87" i="1"/>
  <c r="J87" i="1" s="1"/>
  <c r="G15" i="1"/>
  <c r="C15" i="1"/>
  <c r="J15" i="1" s="1"/>
  <c r="L341" i="1"/>
  <c r="N341" i="1"/>
  <c r="M341" i="1"/>
  <c r="G135" i="1"/>
  <c r="C135" i="1"/>
  <c r="J135" i="1" s="1"/>
  <c r="L110" i="1"/>
  <c r="M110" i="1"/>
  <c r="N110" i="1" s="1"/>
  <c r="O110" i="1" s="1"/>
  <c r="O341" i="1" l="1"/>
  <c r="I87" i="1"/>
  <c r="K87" i="1" s="1"/>
  <c r="F87" i="1"/>
  <c r="B88" i="1" s="1"/>
  <c r="I159" i="1"/>
  <c r="K159" i="1" s="1"/>
  <c r="N159" i="1" s="1"/>
  <c r="F159" i="1"/>
  <c r="B160" i="1" s="1"/>
  <c r="G394" i="1"/>
  <c r="C394" i="1"/>
  <c r="J394" i="1" s="1"/>
  <c r="M200" i="1"/>
  <c r="N200" i="1" s="1"/>
  <c r="O200" i="1" s="1"/>
  <c r="L200" i="1"/>
  <c r="G370" i="1"/>
  <c r="C370" i="1"/>
  <c r="J370" i="1" s="1"/>
  <c r="I63" i="1"/>
  <c r="K63" i="1" s="1"/>
  <c r="F63" i="1"/>
  <c r="B64" i="1" s="1"/>
  <c r="J342" i="1"/>
  <c r="I135" i="1"/>
  <c r="K135" i="1" s="1"/>
  <c r="F135" i="1"/>
  <c r="B136" i="1" s="1"/>
  <c r="I15" i="1"/>
  <c r="K15" i="1" s="1"/>
  <c r="F15" i="1"/>
  <c r="B16" i="1" s="1"/>
  <c r="F111" i="1"/>
  <c r="B112" i="1" s="1"/>
  <c r="I111" i="1"/>
  <c r="K111" i="1" s="1"/>
  <c r="M393" i="1"/>
  <c r="L393" i="1"/>
  <c r="N393" i="1"/>
  <c r="O393" i="1" s="1"/>
  <c r="G201" i="1"/>
  <c r="C201" i="1"/>
  <c r="J201" i="1" s="1"/>
  <c r="L226" i="1"/>
  <c r="L227" i="1" s="1"/>
  <c r="L228" i="1" s="1"/>
  <c r="L229" i="1" s="1"/>
  <c r="M226" i="1"/>
  <c r="M227" i="1" s="1"/>
  <c r="K227" i="1"/>
  <c r="M369" i="1"/>
  <c r="N369" i="1" s="1"/>
  <c r="O369" i="1" s="1"/>
  <c r="L369" i="1"/>
  <c r="F39" i="1"/>
  <c r="B40" i="1" s="1"/>
  <c r="I39" i="1"/>
  <c r="K39" i="1" s="1"/>
  <c r="F342" i="1"/>
  <c r="I342" i="1"/>
  <c r="B343" i="1" l="1"/>
  <c r="K342" i="1"/>
  <c r="L39" i="1"/>
  <c r="M39" i="1"/>
  <c r="N39" i="1" s="1"/>
  <c r="O39" i="1" s="1"/>
  <c r="N226" i="1"/>
  <c r="G112" i="1"/>
  <c r="C112" i="1"/>
  <c r="J112" i="1" s="1"/>
  <c r="L15" i="1"/>
  <c r="M15" i="1"/>
  <c r="N15" i="1"/>
  <c r="O15" i="1" s="1"/>
  <c r="M135" i="1"/>
  <c r="L135" i="1"/>
  <c r="N135" i="1"/>
  <c r="O135" i="1" s="1"/>
  <c r="M63" i="1"/>
  <c r="N63" i="1" s="1"/>
  <c r="O63" i="1" s="1"/>
  <c r="L63" i="1"/>
  <c r="I370" i="1"/>
  <c r="K370" i="1" s="1"/>
  <c r="F370" i="1"/>
  <c r="B371" i="1" s="1"/>
  <c r="G160" i="1"/>
  <c r="C160" i="1"/>
  <c r="J160" i="1" s="1"/>
  <c r="G88" i="1"/>
  <c r="C88" i="1"/>
  <c r="J88" i="1" s="1"/>
  <c r="G40" i="1"/>
  <c r="C40" i="1"/>
  <c r="J40" i="1" s="1"/>
  <c r="I201" i="1"/>
  <c r="K201" i="1" s="1"/>
  <c r="F201" i="1"/>
  <c r="B202" i="1" s="1"/>
  <c r="L111" i="1"/>
  <c r="M111" i="1"/>
  <c r="N111" i="1" s="1"/>
  <c r="O111" i="1" s="1"/>
  <c r="G16" i="1"/>
  <c r="C16" i="1"/>
  <c r="J16" i="1" s="1"/>
  <c r="G136" i="1"/>
  <c r="C136" i="1"/>
  <c r="J136" i="1" s="1"/>
  <c r="G64" i="1"/>
  <c r="C64" i="1"/>
  <c r="J64" i="1" s="1"/>
  <c r="I394" i="1"/>
  <c r="K394" i="1" s="1"/>
  <c r="F394" i="1"/>
  <c r="B395" i="1" s="1"/>
  <c r="L87" i="1"/>
  <c r="M87" i="1"/>
  <c r="N87" i="1"/>
  <c r="O87" i="1" s="1"/>
  <c r="M394" i="1" l="1"/>
  <c r="N394" i="1" s="1"/>
  <c r="O394" i="1" s="1"/>
  <c r="L394" i="1"/>
  <c r="I136" i="1"/>
  <c r="K136" i="1" s="1"/>
  <c r="F136" i="1"/>
  <c r="B137" i="1" s="1"/>
  <c r="M201" i="1"/>
  <c r="L201" i="1"/>
  <c r="N201" i="1"/>
  <c r="O201" i="1" s="1"/>
  <c r="I40" i="1"/>
  <c r="K40" i="1" s="1"/>
  <c r="F40" i="1"/>
  <c r="B41" i="1" s="1"/>
  <c r="I160" i="1"/>
  <c r="K160" i="1" s="1"/>
  <c r="N160" i="1" s="1"/>
  <c r="F160" i="1"/>
  <c r="B161" i="1" s="1"/>
  <c r="M370" i="1"/>
  <c r="L370" i="1"/>
  <c r="N370" i="1"/>
  <c r="O370" i="1" s="1"/>
  <c r="I112" i="1"/>
  <c r="K112" i="1" s="1"/>
  <c r="F112" i="1"/>
  <c r="B113" i="1" s="1"/>
  <c r="O226" i="1"/>
  <c r="O227" i="1" s="1"/>
  <c r="O228" i="1" s="1"/>
  <c r="O229" i="1" s="1"/>
  <c r="N227" i="1"/>
  <c r="C343" i="1"/>
  <c r="G343" i="1"/>
  <c r="C395" i="1"/>
  <c r="J395" i="1" s="1"/>
  <c r="G395" i="1"/>
  <c r="I64" i="1"/>
  <c r="K64" i="1" s="1"/>
  <c r="F64" i="1"/>
  <c r="B65" i="1" s="1"/>
  <c r="F16" i="1"/>
  <c r="B17" i="1" s="1"/>
  <c r="I16" i="1"/>
  <c r="K16" i="1" s="1"/>
  <c r="G202" i="1"/>
  <c r="C202" i="1"/>
  <c r="J202" i="1" s="1"/>
  <c r="F88" i="1"/>
  <c r="B89" i="1" s="1"/>
  <c r="I88" i="1"/>
  <c r="K88" i="1" s="1"/>
  <c r="G371" i="1"/>
  <c r="C371" i="1"/>
  <c r="J371" i="1" s="1"/>
  <c r="L342" i="1"/>
  <c r="M342" i="1"/>
  <c r="N342" i="1"/>
  <c r="L88" i="1" l="1"/>
  <c r="M88" i="1"/>
  <c r="N88" i="1" s="1"/>
  <c r="O88" i="1" s="1"/>
  <c r="I202" i="1"/>
  <c r="K202" i="1" s="1"/>
  <c r="F202" i="1"/>
  <c r="B203" i="1" s="1"/>
  <c r="G17" i="1"/>
  <c r="C17" i="1"/>
  <c r="J17" i="1" s="1"/>
  <c r="M64" i="1"/>
  <c r="L64" i="1"/>
  <c r="N64" i="1"/>
  <c r="O64" i="1" s="1"/>
  <c r="J343" i="1"/>
  <c r="L112" i="1"/>
  <c r="M112" i="1"/>
  <c r="N112" i="1"/>
  <c r="O112" i="1" s="1"/>
  <c r="G161" i="1"/>
  <c r="C161" i="1"/>
  <c r="J161" i="1" s="1"/>
  <c r="G41" i="1"/>
  <c r="C41" i="1"/>
  <c r="J41" i="1" s="1"/>
  <c r="L136" i="1"/>
  <c r="M136" i="1"/>
  <c r="N136" i="1" s="1"/>
  <c r="O136" i="1" s="1"/>
  <c r="O342" i="1"/>
  <c r="I371" i="1"/>
  <c r="K371" i="1" s="1"/>
  <c r="F371" i="1"/>
  <c r="B372" i="1" s="1"/>
  <c r="G89" i="1"/>
  <c r="C89" i="1"/>
  <c r="J89" i="1" s="1"/>
  <c r="L16" i="1"/>
  <c r="M16" i="1"/>
  <c r="N16" i="1" s="1"/>
  <c r="O16" i="1" s="1"/>
  <c r="G65" i="1"/>
  <c r="C65" i="1"/>
  <c r="J65" i="1" s="1"/>
  <c r="I395" i="1"/>
  <c r="K395" i="1" s="1"/>
  <c r="F395" i="1"/>
  <c r="B396" i="1" s="1"/>
  <c r="F343" i="1"/>
  <c r="I343" i="1"/>
  <c r="G113" i="1"/>
  <c r="C113" i="1"/>
  <c r="J113" i="1" s="1"/>
  <c r="L40" i="1"/>
  <c r="M40" i="1"/>
  <c r="N40" i="1"/>
  <c r="O40" i="1" s="1"/>
  <c r="G137" i="1"/>
  <c r="C137" i="1"/>
  <c r="J137" i="1" s="1"/>
  <c r="M395" i="1" l="1"/>
  <c r="N395" i="1" s="1"/>
  <c r="O395" i="1" s="1"/>
  <c r="L395" i="1"/>
  <c r="I137" i="1"/>
  <c r="K137" i="1" s="1"/>
  <c r="F137" i="1"/>
  <c r="B138" i="1" s="1"/>
  <c r="F113" i="1"/>
  <c r="B114" i="1" s="1"/>
  <c r="I113" i="1"/>
  <c r="K113" i="1" s="1"/>
  <c r="K343" i="1"/>
  <c r="G396" i="1"/>
  <c r="C396" i="1"/>
  <c r="J396" i="1" s="1"/>
  <c r="N371" i="1"/>
  <c r="O371" i="1" s="1"/>
  <c r="M371" i="1"/>
  <c r="L371" i="1"/>
  <c r="I161" i="1"/>
  <c r="K161" i="1" s="1"/>
  <c r="N161" i="1" s="1"/>
  <c r="F161" i="1"/>
  <c r="B162" i="1" s="1"/>
  <c r="I17" i="1"/>
  <c r="K17" i="1" s="1"/>
  <c r="F17" i="1"/>
  <c r="B18" i="1" s="1"/>
  <c r="G203" i="1"/>
  <c r="C203" i="1"/>
  <c r="J203" i="1" s="1"/>
  <c r="B344" i="1"/>
  <c r="I65" i="1"/>
  <c r="K65" i="1" s="1"/>
  <c r="F65" i="1"/>
  <c r="B66" i="1" s="1"/>
  <c r="I89" i="1"/>
  <c r="K89" i="1" s="1"/>
  <c r="F89" i="1"/>
  <c r="B90" i="1" s="1"/>
  <c r="G372" i="1"/>
  <c r="C372" i="1"/>
  <c r="J372" i="1" s="1"/>
  <c r="F41" i="1"/>
  <c r="B42" i="1" s="1"/>
  <c r="I41" i="1"/>
  <c r="K41" i="1" s="1"/>
  <c r="M202" i="1"/>
  <c r="N202" i="1" s="1"/>
  <c r="O202" i="1" s="1"/>
  <c r="L202" i="1"/>
  <c r="L41" i="1" l="1"/>
  <c r="M41" i="1"/>
  <c r="N41" i="1" s="1"/>
  <c r="O41" i="1" s="1"/>
  <c r="I372" i="1"/>
  <c r="K372" i="1" s="1"/>
  <c r="F372" i="1"/>
  <c r="B373" i="1" s="1"/>
  <c r="G90" i="1"/>
  <c r="C90" i="1"/>
  <c r="J90" i="1" s="1"/>
  <c r="G66" i="1"/>
  <c r="C66" i="1"/>
  <c r="J66" i="1" s="1"/>
  <c r="C344" i="1"/>
  <c r="G344" i="1"/>
  <c r="I203" i="1"/>
  <c r="K203" i="1" s="1"/>
  <c r="F203" i="1"/>
  <c r="B204" i="1" s="1"/>
  <c r="L17" i="1"/>
  <c r="M17" i="1"/>
  <c r="N17" i="1"/>
  <c r="O17" i="1" s="1"/>
  <c r="I396" i="1"/>
  <c r="K396" i="1" s="1"/>
  <c r="F396" i="1"/>
  <c r="B397" i="1" s="1"/>
  <c r="L343" i="1"/>
  <c r="M343" i="1"/>
  <c r="G114" i="1"/>
  <c r="C114" i="1"/>
  <c r="J114" i="1" s="1"/>
  <c r="M137" i="1"/>
  <c r="L137" i="1"/>
  <c r="N137" i="1"/>
  <c r="O137" i="1" s="1"/>
  <c r="G42" i="1"/>
  <c r="C42" i="1"/>
  <c r="J42" i="1" s="1"/>
  <c r="L89" i="1"/>
  <c r="M89" i="1"/>
  <c r="N89" i="1"/>
  <c r="O89" i="1" s="1"/>
  <c r="M65" i="1"/>
  <c r="N65" i="1" s="1"/>
  <c r="O65" i="1" s="1"/>
  <c r="L65" i="1"/>
  <c r="G18" i="1"/>
  <c r="C18" i="1"/>
  <c r="J18" i="1" s="1"/>
  <c r="G162" i="1"/>
  <c r="C162" i="1"/>
  <c r="J162" i="1" s="1"/>
  <c r="L113" i="1"/>
  <c r="M113" i="1"/>
  <c r="N113" i="1" s="1"/>
  <c r="O113" i="1" s="1"/>
  <c r="G138" i="1"/>
  <c r="C138" i="1"/>
  <c r="J138" i="1" s="1"/>
  <c r="I138" i="1" l="1"/>
  <c r="K138" i="1" s="1"/>
  <c r="F138" i="1"/>
  <c r="B139" i="1" s="1"/>
  <c r="I162" i="1"/>
  <c r="K162" i="1" s="1"/>
  <c r="N162" i="1" s="1"/>
  <c r="F162" i="1"/>
  <c r="B163" i="1" s="1"/>
  <c r="N343" i="1"/>
  <c r="N396" i="1"/>
  <c r="O396" i="1" s="1"/>
  <c r="M396" i="1"/>
  <c r="L396" i="1"/>
  <c r="G204" i="1"/>
  <c r="C204" i="1"/>
  <c r="J204" i="1" s="1"/>
  <c r="J344" i="1"/>
  <c r="J345" i="1" s="1"/>
  <c r="C345" i="1"/>
  <c r="F90" i="1"/>
  <c r="B91" i="1" s="1"/>
  <c r="I90" i="1"/>
  <c r="K90" i="1" s="1"/>
  <c r="M372" i="1"/>
  <c r="L372" i="1"/>
  <c r="N372" i="1"/>
  <c r="O372" i="1" s="1"/>
  <c r="F18" i="1"/>
  <c r="B19" i="1" s="1"/>
  <c r="I18" i="1"/>
  <c r="K18" i="1" s="1"/>
  <c r="I42" i="1"/>
  <c r="K42" i="1" s="1"/>
  <c r="F42" i="1"/>
  <c r="B43" i="1" s="1"/>
  <c r="I114" i="1"/>
  <c r="K114" i="1" s="1"/>
  <c r="F114" i="1"/>
  <c r="B115" i="1" s="1"/>
  <c r="G397" i="1"/>
  <c r="C397" i="1"/>
  <c r="J397" i="1" s="1"/>
  <c r="M203" i="1"/>
  <c r="L203" i="1"/>
  <c r="N203" i="1"/>
  <c r="O203" i="1" s="1"/>
  <c r="F344" i="1"/>
  <c r="I344" i="1"/>
  <c r="G345" i="1"/>
  <c r="I66" i="1"/>
  <c r="K66" i="1" s="1"/>
  <c r="F66" i="1"/>
  <c r="B67" i="1" s="1"/>
  <c r="G373" i="1"/>
  <c r="C373" i="1"/>
  <c r="J373" i="1" s="1"/>
  <c r="F345" i="1" l="1"/>
  <c r="B346" i="1"/>
  <c r="I373" i="1"/>
  <c r="K373" i="1" s="1"/>
  <c r="F373" i="1"/>
  <c r="B374" i="1" s="1"/>
  <c r="M66" i="1"/>
  <c r="L66" i="1"/>
  <c r="N66" i="1"/>
  <c r="O66" i="1" s="1"/>
  <c r="K344" i="1"/>
  <c r="I345" i="1"/>
  <c r="I397" i="1"/>
  <c r="K397" i="1" s="1"/>
  <c r="F397" i="1"/>
  <c r="B398" i="1" s="1"/>
  <c r="L114" i="1"/>
  <c r="M114" i="1"/>
  <c r="N114" i="1"/>
  <c r="O114" i="1" s="1"/>
  <c r="L42" i="1"/>
  <c r="M42" i="1"/>
  <c r="N42" i="1" s="1"/>
  <c r="O42" i="1" s="1"/>
  <c r="G19" i="1"/>
  <c r="C19" i="1"/>
  <c r="J19" i="1" s="1"/>
  <c r="L90" i="1"/>
  <c r="M90" i="1"/>
  <c r="N90" i="1" s="1"/>
  <c r="O90" i="1" s="1"/>
  <c r="I204" i="1"/>
  <c r="K204" i="1" s="1"/>
  <c r="F204" i="1"/>
  <c r="B205" i="1" s="1"/>
  <c r="O343" i="1"/>
  <c r="G163" i="1"/>
  <c r="C163" i="1"/>
  <c r="J163" i="1" s="1"/>
  <c r="G139" i="1"/>
  <c r="C139" i="1"/>
  <c r="J139" i="1" s="1"/>
  <c r="G67" i="1"/>
  <c r="C67" i="1"/>
  <c r="J67" i="1" s="1"/>
  <c r="G115" i="1"/>
  <c r="C115" i="1"/>
  <c r="J115" i="1" s="1"/>
  <c r="G43" i="1"/>
  <c r="C43" i="1"/>
  <c r="J43" i="1" s="1"/>
  <c r="L18" i="1"/>
  <c r="M18" i="1"/>
  <c r="N18" i="1" s="1"/>
  <c r="O18" i="1" s="1"/>
  <c r="G91" i="1"/>
  <c r="C91" i="1"/>
  <c r="J91" i="1" s="1"/>
  <c r="L138" i="1"/>
  <c r="M138" i="1"/>
  <c r="N138" i="1" s="1"/>
  <c r="O138" i="1" s="1"/>
  <c r="I91" i="1" l="1"/>
  <c r="K91" i="1" s="1"/>
  <c r="F91" i="1"/>
  <c r="B92" i="1" s="1"/>
  <c r="F43" i="1"/>
  <c r="B44" i="1" s="1"/>
  <c r="I43" i="1"/>
  <c r="K43" i="1" s="1"/>
  <c r="I163" i="1"/>
  <c r="K163" i="1" s="1"/>
  <c r="N163" i="1" s="1"/>
  <c r="F163" i="1"/>
  <c r="B164" i="1" s="1"/>
  <c r="L204" i="1"/>
  <c r="M204" i="1"/>
  <c r="N204" i="1" s="1"/>
  <c r="O204" i="1" s="1"/>
  <c r="I19" i="1"/>
  <c r="K19" i="1" s="1"/>
  <c r="F19" i="1"/>
  <c r="B20" i="1" s="1"/>
  <c r="G398" i="1"/>
  <c r="C398" i="1"/>
  <c r="N373" i="1"/>
  <c r="O373" i="1" s="1"/>
  <c r="M373" i="1"/>
  <c r="L373" i="1"/>
  <c r="F115" i="1"/>
  <c r="B116" i="1" s="1"/>
  <c r="I115" i="1"/>
  <c r="K115" i="1" s="1"/>
  <c r="I67" i="1"/>
  <c r="K67" i="1" s="1"/>
  <c r="F67" i="1"/>
  <c r="B68" i="1" s="1"/>
  <c r="I139" i="1"/>
  <c r="K139" i="1" s="1"/>
  <c r="F139" i="1"/>
  <c r="B140" i="1" s="1"/>
  <c r="G205" i="1"/>
  <c r="C205" i="1"/>
  <c r="J205" i="1" s="1"/>
  <c r="M397" i="1"/>
  <c r="L397" i="1"/>
  <c r="N397" i="1"/>
  <c r="O397" i="1" s="1"/>
  <c r="L344" i="1"/>
  <c r="L345" i="1" s="1"/>
  <c r="M344" i="1"/>
  <c r="M345" i="1" s="1"/>
  <c r="N344" i="1"/>
  <c r="K345" i="1"/>
  <c r="G374" i="1"/>
  <c r="C374" i="1"/>
  <c r="C346" i="1"/>
  <c r="G346" i="1"/>
  <c r="J346" i="1" l="1"/>
  <c r="I374" i="1"/>
  <c r="G375" i="1"/>
  <c r="F374" i="1"/>
  <c r="F375" i="1" s="1"/>
  <c r="O344" i="1"/>
  <c r="O345" i="1" s="1"/>
  <c r="N345" i="1"/>
  <c r="I205" i="1"/>
  <c r="K205" i="1" s="1"/>
  <c r="F205" i="1"/>
  <c r="B206" i="1" s="1"/>
  <c r="M67" i="1"/>
  <c r="N67" i="1" s="1"/>
  <c r="O67" i="1" s="1"/>
  <c r="L67" i="1"/>
  <c r="J398" i="1"/>
  <c r="J399" i="1" s="1"/>
  <c r="C399" i="1"/>
  <c r="G20" i="1"/>
  <c r="C20" i="1"/>
  <c r="G164" i="1"/>
  <c r="C164" i="1"/>
  <c r="L43" i="1"/>
  <c r="M43" i="1"/>
  <c r="N43" i="1" s="1"/>
  <c r="O43" i="1" s="1"/>
  <c r="G92" i="1"/>
  <c r="C92" i="1"/>
  <c r="M139" i="1"/>
  <c r="L139" i="1"/>
  <c r="N139" i="1"/>
  <c r="O139" i="1" s="1"/>
  <c r="G116" i="1"/>
  <c r="C116" i="1"/>
  <c r="F346" i="1"/>
  <c r="I346" i="1"/>
  <c r="J374" i="1"/>
  <c r="J375" i="1" s="1"/>
  <c r="C375" i="1"/>
  <c r="G140" i="1"/>
  <c r="C140" i="1"/>
  <c r="G68" i="1"/>
  <c r="C68" i="1"/>
  <c r="L115" i="1"/>
  <c r="M115" i="1"/>
  <c r="N115" i="1" s="1"/>
  <c r="O115" i="1" s="1"/>
  <c r="I398" i="1"/>
  <c r="G399" i="1"/>
  <c r="F398" i="1"/>
  <c r="F399" i="1" s="1"/>
  <c r="L19" i="1"/>
  <c r="M19" i="1"/>
  <c r="N19" i="1"/>
  <c r="O19" i="1" s="1"/>
  <c r="G44" i="1"/>
  <c r="C44" i="1"/>
  <c r="L91" i="1"/>
  <c r="M91" i="1"/>
  <c r="N91" i="1" s="1"/>
  <c r="O91" i="1" s="1"/>
  <c r="J44" i="1" l="1"/>
  <c r="J45" i="1" s="1"/>
  <c r="C45" i="1"/>
  <c r="I44" i="1"/>
  <c r="F44" i="1"/>
  <c r="F45" i="1" s="1"/>
  <c r="G45" i="1"/>
  <c r="I399" i="1"/>
  <c r="K398" i="1"/>
  <c r="J68" i="1"/>
  <c r="J69" i="1" s="1"/>
  <c r="C69" i="1"/>
  <c r="J140" i="1"/>
  <c r="J141" i="1" s="1"/>
  <c r="C141" i="1"/>
  <c r="B347" i="1"/>
  <c r="I116" i="1"/>
  <c r="F116" i="1"/>
  <c r="F117" i="1" s="1"/>
  <c r="G117" i="1"/>
  <c r="F92" i="1"/>
  <c r="F93" i="1" s="1"/>
  <c r="I92" i="1"/>
  <c r="G93" i="1"/>
  <c r="J164" i="1"/>
  <c r="J165" i="1" s="1"/>
  <c r="C165" i="1"/>
  <c r="J20" i="1"/>
  <c r="J21" i="1" s="1"/>
  <c r="C21" i="1"/>
  <c r="L205" i="1"/>
  <c r="M205" i="1"/>
  <c r="N205" i="1" s="1"/>
  <c r="O205" i="1" s="1"/>
  <c r="I68" i="1"/>
  <c r="G69" i="1"/>
  <c r="F68" i="1"/>
  <c r="F69" i="1" s="1"/>
  <c r="I140" i="1"/>
  <c r="F140" i="1"/>
  <c r="F141" i="1" s="1"/>
  <c r="G141" i="1"/>
  <c r="K346" i="1"/>
  <c r="J116" i="1"/>
  <c r="J117" i="1" s="1"/>
  <c r="C117" i="1"/>
  <c r="J92" i="1"/>
  <c r="J93" i="1" s="1"/>
  <c r="C93" i="1"/>
  <c r="I164" i="1"/>
  <c r="F164" i="1"/>
  <c r="F165" i="1" s="1"/>
  <c r="G165" i="1"/>
  <c r="F20" i="1"/>
  <c r="F21" i="1" s="1"/>
  <c r="I20" i="1"/>
  <c r="G21" i="1"/>
  <c r="G206" i="1"/>
  <c r="C206" i="1"/>
  <c r="J206" i="1" s="1"/>
  <c r="I375" i="1"/>
  <c r="K374" i="1"/>
  <c r="I206" i="1" l="1"/>
  <c r="K206" i="1" s="1"/>
  <c r="F206" i="1"/>
  <c r="B207" i="1" s="1"/>
  <c r="K20" i="1"/>
  <c r="I21" i="1"/>
  <c r="I165" i="1"/>
  <c r="K164" i="1"/>
  <c r="I69" i="1"/>
  <c r="K68" i="1"/>
  <c r="K92" i="1"/>
  <c r="I93" i="1"/>
  <c r="K116" i="1"/>
  <c r="I117" i="1"/>
  <c r="M374" i="1"/>
  <c r="M375" i="1" s="1"/>
  <c r="L374" i="1"/>
  <c r="L375" i="1" s="1"/>
  <c r="L376" i="1" s="1"/>
  <c r="L377" i="1" s="1"/>
  <c r="N374" i="1"/>
  <c r="K375" i="1"/>
  <c r="L346" i="1"/>
  <c r="M346" i="1"/>
  <c r="N346" i="1" s="1"/>
  <c r="K140" i="1"/>
  <c r="I141" i="1"/>
  <c r="C347" i="1"/>
  <c r="G347" i="1"/>
  <c r="M398" i="1"/>
  <c r="M399" i="1" s="1"/>
  <c r="L398" i="1"/>
  <c r="L399" i="1" s="1"/>
  <c r="L400" i="1" s="1"/>
  <c r="L401" i="1" s="1"/>
  <c r="K399" i="1"/>
  <c r="K44" i="1"/>
  <c r="I45" i="1"/>
  <c r="O346" i="1" l="1"/>
  <c r="L44" i="1"/>
  <c r="L45" i="1" s="1"/>
  <c r="L46" i="1" s="1"/>
  <c r="L47" i="1" s="1"/>
  <c r="M44" i="1"/>
  <c r="M45" i="1" s="1"/>
  <c r="N44" i="1"/>
  <c r="K45" i="1"/>
  <c r="N398" i="1"/>
  <c r="F347" i="1"/>
  <c r="I347" i="1"/>
  <c r="M68" i="1"/>
  <c r="M69" i="1" s="1"/>
  <c r="L68" i="1"/>
  <c r="L69" i="1" s="1"/>
  <c r="L70" i="1" s="1"/>
  <c r="L71" i="1" s="1"/>
  <c r="N68" i="1"/>
  <c r="K69" i="1"/>
  <c r="N164" i="1"/>
  <c r="N165" i="1" s="1"/>
  <c r="O165" i="1" s="1"/>
  <c r="O166" i="1" s="1"/>
  <c r="O167" i="1" s="1"/>
  <c r="K165" i="1"/>
  <c r="G207" i="1"/>
  <c r="C207" i="1"/>
  <c r="J207" i="1" s="1"/>
  <c r="J347" i="1"/>
  <c r="L140" i="1"/>
  <c r="L141" i="1" s="1"/>
  <c r="L142" i="1" s="1"/>
  <c r="L143" i="1" s="1"/>
  <c r="M140" i="1"/>
  <c r="M141" i="1" s="1"/>
  <c r="K141" i="1"/>
  <c r="O374" i="1"/>
  <c r="O375" i="1" s="1"/>
  <c r="O376" i="1" s="1"/>
  <c r="O377" i="1" s="1"/>
  <c r="N375" i="1"/>
  <c r="L116" i="1"/>
  <c r="L117" i="1" s="1"/>
  <c r="L118" i="1" s="1"/>
  <c r="L119" i="1" s="1"/>
  <c r="M116" i="1"/>
  <c r="M117" i="1" s="1"/>
  <c r="K117" i="1"/>
  <c r="L92" i="1"/>
  <c r="L93" i="1" s="1"/>
  <c r="L94" i="1" s="1"/>
  <c r="L95" i="1" s="1"/>
  <c r="M92" i="1"/>
  <c r="M93" i="1" s="1"/>
  <c r="K93" i="1"/>
  <c r="L20" i="1"/>
  <c r="L21" i="1" s="1"/>
  <c r="L22" i="1" s="1"/>
  <c r="L23" i="1" s="1"/>
  <c r="M20" i="1"/>
  <c r="M21" i="1" s="1"/>
  <c r="K21" i="1"/>
  <c r="M206" i="1"/>
  <c r="L206" i="1"/>
  <c r="N206" i="1"/>
  <c r="O206" i="1" s="1"/>
  <c r="N20" i="1" l="1"/>
  <c r="N92" i="1"/>
  <c r="N116" i="1"/>
  <c r="N140" i="1"/>
  <c r="M165" i="1"/>
  <c r="L165" i="1"/>
  <c r="L166" i="1"/>
  <c r="L167" i="1" s="1"/>
  <c r="B348" i="1"/>
  <c r="I207" i="1"/>
  <c r="K207" i="1" s="1"/>
  <c r="F207" i="1"/>
  <c r="B208" i="1" s="1"/>
  <c r="O68" i="1"/>
  <c r="O69" i="1" s="1"/>
  <c r="O70" i="1" s="1"/>
  <c r="O71" i="1" s="1"/>
  <c r="N69" i="1"/>
  <c r="K347" i="1"/>
  <c r="O398" i="1"/>
  <c r="O399" i="1" s="1"/>
  <c r="O400" i="1" s="1"/>
  <c r="O401" i="1" s="1"/>
  <c r="N399" i="1"/>
  <c r="O44" i="1"/>
  <c r="O45" i="1" s="1"/>
  <c r="O46" i="1" s="1"/>
  <c r="O47" i="1" s="1"/>
  <c r="N45" i="1"/>
  <c r="L347" i="1" l="1"/>
  <c r="M347" i="1"/>
  <c r="G208" i="1"/>
  <c r="C208" i="1"/>
  <c r="C348" i="1"/>
  <c r="G348" i="1"/>
  <c r="O140" i="1"/>
  <c r="O141" i="1" s="1"/>
  <c r="O142" i="1" s="1"/>
  <c r="O143" i="1" s="1"/>
  <c r="N141" i="1"/>
  <c r="O92" i="1"/>
  <c r="O93" i="1" s="1"/>
  <c r="O94" i="1" s="1"/>
  <c r="O95" i="1" s="1"/>
  <c r="N93" i="1"/>
  <c r="L207" i="1"/>
  <c r="M207" i="1"/>
  <c r="N207" i="1" s="1"/>
  <c r="O207" i="1" s="1"/>
  <c r="O116" i="1"/>
  <c r="O117" i="1" s="1"/>
  <c r="O118" i="1" s="1"/>
  <c r="O119" i="1" s="1"/>
  <c r="N117" i="1"/>
  <c r="O20" i="1"/>
  <c r="O21" i="1" s="1"/>
  <c r="O22" i="1" s="1"/>
  <c r="O23" i="1" s="1"/>
  <c r="N21" i="1"/>
  <c r="F348" i="1" l="1"/>
  <c r="I348" i="1"/>
  <c r="J208" i="1"/>
  <c r="J209" i="1" s="1"/>
  <c r="C209" i="1"/>
  <c r="J348" i="1"/>
  <c r="I208" i="1"/>
  <c r="F208" i="1"/>
  <c r="F209" i="1" s="1"/>
  <c r="G209" i="1"/>
  <c r="N347" i="1"/>
  <c r="O347" i="1" l="1"/>
  <c r="K348" i="1"/>
  <c r="I209" i="1"/>
  <c r="K208" i="1"/>
  <c r="B349" i="1"/>
  <c r="G349" i="1" l="1"/>
  <c r="C349" i="1"/>
  <c r="M208" i="1"/>
  <c r="M209" i="1" s="1"/>
  <c r="L208" i="1"/>
  <c r="L209" i="1" s="1"/>
  <c r="L210" i="1" s="1"/>
  <c r="L211" i="1" s="1"/>
  <c r="K209" i="1"/>
  <c r="L348" i="1"/>
  <c r="M348" i="1"/>
  <c r="N348" i="1"/>
  <c r="J349" i="1" l="1"/>
  <c r="J350" i="1" s="1"/>
  <c r="J351" i="1" s="1"/>
  <c r="C350" i="1"/>
  <c r="C351" i="1" s="1"/>
  <c r="O348" i="1"/>
  <c r="N208" i="1"/>
  <c r="I349" i="1"/>
  <c r="F349" i="1"/>
  <c r="F350" i="1" s="1"/>
  <c r="F351" i="1" s="1"/>
  <c r="G350" i="1"/>
  <c r="G351" i="1" s="1"/>
  <c r="K349" i="1" l="1"/>
  <c r="I350" i="1"/>
  <c r="I351" i="1" s="1"/>
  <c r="O208" i="1"/>
  <c r="O209" i="1" s="1"/>
  <c r="O210" i="1" s="1"/>
  <c r="O211" i="1" s="1"/>
  <c r="N209" i="1"/>
  <c r="L349" i="1" l="1"/>
  <c r="L350" i="1" s="1"/>
  <c r="L351" i="1" s="1"/>
  <c r="L352" i="1" s="1"/>
  <c r="L353" i="1" s="1"/>
  <c r="M349" i="1"/>
  <c r="M350" i="1" s="1"/>
  <c r="M351" i="1" s="1"/>
  <c r="K350" i="1"/>
  <c r="K351" i="1" s="1"/>
  <c r="N349" i="1" l="1"/>
  <c r="O349" i="1" l="1"/>
  <c r="O350" i="1" s="1"/>
  <c r="O351" i="1" s="1"/>
  <c r="O352" i="1" s="1"/>
  <c r="O353" i="1" s="1"/>
  <c r="N350" i="1"/>
  <c r="N351" i="1" s="1"/>
</calcChain>
</file>

<file path=xl/sharedStrings.xml><?xml version="1.0" encoding="utf-8"?>
<sst xmlns="http://schemas.openxmlformats.org/spreadsheetml/2006/main" count="555" uniqueCount="92">
  <si>
    <t>营业税率</t>
    <phoneticPr fontId="2" type="noConversion"/>
  </si>
  <si>
    <t>借款年利率</t>
    <phoneticPr fontId="2" type="noConversion"/>
  </si>
  <si>
    <t>期次</t>
    <phoneticPr fontId="2" type="noConversion"/>
  </si>
  <si>
    <t>本期初本金余额</t>
    <phoneticPr fontId="2" type="noConversion"/>
  </si>
  <si>
    <t>折合占用一年资金</t>
    <phoneticPr fontId="2" type="noConversion"/>
  </si>
  <si>
    <t>本期年利率</t>
    <phoneticPr fontId="2" type="noConversion"/>
  </si>
  <si>
    <t>本期租金</t>
    <phoneticPr fontId="2" type="noConversion"/>
  </si>
  <si>
    <t>其中含本金</t>
    <phoneticPr fontId="2" type="noConversion"/>
  </si>
  <si>
    <t>其中含收益</t>
    <phoneticPr fontId="2" type="noConversion"/>
  </si>
  <si>
    <t>收益净现值</t>
    <phoneticPr fontId="2" type="noConversion"/>
  </si>
  <si>
    <t>资金年净收益率</t>
    <phoneticPr fontId="2" type="noConversion"/>
  </si>
  <si>
    <t>营业税</t>
    <phoneticPr fontId="2" type="noConversion"/>
  </si>
  <si>
    <t>所得税</t>
    <phoneticPr fontId="2" type="noConversion"/>
  </si>
  <si>
    <t>总期数</t>
    <phoneticPr fontId="2" type="noConversion"/>
  </si>
  <si>
    <t>每年付租次数</t>
    <phoneticPr fontId="2" type="noConversion"/>
  </si>
  <si>
    <t>还本付息</t>
    <phoneticPr fontId="2" type="noConversion"/>
  </si>
  <si>
    <t>营业费用</t>
    <phoneticPr fontId="2" type="noConversion"/>
  </si>
  <si>
    <t>营业费用率</t>
    <phoneticPr fontId="2" type="noConversion"/>
  </si>
  <si>
    <t>所得税前收益</t>
    <phoneticPr fontId="2" type="noConversion"/>
  </si>
  <si>
    <t>所得税后收益</t>
    <phoneticPr fontId="2" type="noConversion"/>
  </si>
  <si>
    <t>所得税后收益折现值</t>
    <phoneticPr fontId="2" type="noConversion"/>
  </si>
  <si>
    <t>所得税前</t>
    <phoneticPr fontId="2" type="noConversion"/>
  </si>
  <si>
    <t>所得税后</t>
    <phoneticPr fontId="2" type="noConversion"/>
  </si>
  <si>
    <t>所得税前收益折现值</t>
    <phoneticPr fontId="2" type="noConversion"/>
  </si>
  <si>
    <t xml:space="preserve">    本金：800,000.00，租赁期限：48个月，每期3个月，租金后付，租赁年利率9.3125%，残值：0</t>
    <phoneticPr fontId="2" type="noConversion"/>
  </si>
  <si>
    <t>营业税率</t>
    <phoneticPr fontId="2" type="noConversion"/>
  </si>
  <si>
    <t>借款年利率</t>
    <phoneticPr fontId="2" type="noConversion"/>
  </si>
  <si>
    <t>营业费用率</t>
    <phoneticPr fontId="2" type="noConversion"/>
  </si>
  <si>
    <t xml:space="preserve">    本金：800,000.00，租赁期限：48个月，每期3个月，租金后付，租赁年利率9.63945276%，残值：0</t>
    <phoneticPr fontId="2" type="noConversion"/>
  </si>
  <si>
    <t xml:space="preserve">    本金：800,000.00，租赁期限：48个月，每期3个月，租金后付，租赁年利率10.17875668%，残值：0</t>
    <phoneticPr fontId="2" type="noConversion"/>
  </si>
  <si>
    <t xml:space="preserve">    本金：4,000,000.00，租赁期限：48个月，每期3个月，租金后付，租赁年利率9.63945276%，残值：0</t>
    <phoneticPr fontId="2" type="noConversion"/>
  </si>
  <si>
    <t xml:space="preserve">    本金：800,000.00，租赁期限：48个月，每期3个月，租金后付，租赁年利率9.10022764%，残值：0</t>
    <phoneticPr fontId="2" type="noConversion"/>
  </si>
  <si>
    <t xml:space="preserve">    本金：800,000.00，租赁期限：48个月，每期3个月，租金后付，租赁年利率9.63945276%，残值：0</t>
    <phoneticPr fontId="2" type="noConversion"/>
  </si>
  <si>
    <t xml:space="preserve">    本金：800,000.00，租赁期限：48个月，每期3个月，租金后付，租赁年利率7.85790524%，残值：0</t>
    <phoneticPr fontId="2" type="noConversion"/>
  </si>
  <si>
    <t xml:space="preserve">    本金：800,000.00，租赁期限：48个月，每期6个月，租金后付，租赁年利率9.63945276%，残值：0</t>
    <phoneticPr fontId="2" type="noConversion"/>
  </si>
  <si>
    <t xml:space="preserve">    本金：800,000.00，租赁期限：60个月，每期3个月，租金后付，租赁年利率9.63945276%，残值：0</t>
    <phoneticPr fontId="2" type="noConversion"/>
  </si>
  <si>
    <t xml:space="preserve">    本金：800,000.00，租赁期限：60个月，每期6个月，租金后付，租赁年利率9.63945276%，残值：0</t>
    <phoneticPr fontId="2" type="noConversion"/>
  </si>
  <si>
    <t>资金年净收益率</t>
    <phoneticPr fontId="2" type="noConversion"/>
  </si>
  <si>
    <t>A1</t>
    <phoneticPr fontId="2" type="noConversion"/>
  </si>
  <si>
    <t>A2</t>
    <phoneticPr fontId="2" type="noConversion"/>
  </si>
  <si>
    <t>A3</t>
  </si>
  <si>
    <t>A4</t>
  </si>
  <si>
    <t>A5</t>
  </si>
  <si>
    <t>A6</t>
  </si>
  <si>
    <t>A7</t>
  </si>
  <si>
    <t>A8</t>
  </si>
  <si>
    <t>A9</t>
  </si>
  <si>
    <t>A10</t>
  </si>
  <si>
    <t>所得税后收益净现值</t>
    <phoneticPr fontId="2" type="noConversion"/>
  </si>
  <si>
    <t>期数</t>
    <phoneticPr fontId="2" type="noConversion"/>
  </si>
  <si>
    <t>每期月数</t>
    <phoneticPr fontId="2" type="noConversion"/>
  </si>
  <si>
    <t>租赁年利率</t>
    <phoneticPr fontId="2" type="noConversion"/>
  </si>
  <si>
    <t>折合占用一年资金</t>
    <phoneticPr fontId="2" type="noConversion"/>
  </si>
  <si>
    <t>营业费用率</t>
    <phoneticPr fontId="2" type="noConversion"/>
  </si>
  <si>
    <t>筹资年利率</t>
    <phoneticPr fontId="2" type="noConversion"/>
  </si>
  <si>
    <t>所得税前收益</t>
    <phoneticPr fontId="2" type="noConversion"/>
  </si>
  <si>
    <t>所得税前收益净现值</t>
    <phoneticPr fontId="2" type="noConversion"/>
  </si>
  <si>
    <r>
      <t>本</t>
    </r>
    <r>
      <rPr>
        <sz val="12"/>
        <rFont val="Times New Roman"/>
        <family val="1"/>
      </rPr>
      <t xml:space="preserve">  </t>
    </r>
    <r>
      <rPr>
        <sz val="12"/>
        <rFont val="黑体"/>
        <family val="3"/>
        <charset val="134"/>
      </rPr>
      <t>金</t>
    </r>
    <phoneticPr fontId="2" type="noConversion"/>
  </si>
  <si>
    <t>各种条件下的融资租赁合同收益对比</t>
    <phoneticPr fontId="2" type="noConversion"/>
  </si>
  <si>
    <t>表号</t>
    <phoneticPr fontId="2" type="noConversion"/>
  </si>
  <si>
    <t xml:space="preserve">    本金：800,000.00，租赁期限：48个月，每期3个月，租金后付，各期等额还本，租赁年利率：9.60326153%，残值：0</t>
    <phoneticPr fontId="2" type="noConversion"/>
  </si>
  <si>
    <t xml:space="preserve">    本金：800,000.00，租赁期限：48个月，每期3个月，租金后付，等额还本，租赁年利率9.63945276%，残值：0</t>
    <phoneticPr fontId="2" type="noConversion"/>
  </si>
  <si>
    <t>A1suzi</t>
    <phoneticPr fontId="2" type="noConversion"/>
  </si>
  <si>
    <t xml:space="preserve">    本金：800,000.00，租赁期限：48个月，每期3个月，租金后付，第2、3年末各还本200,000.00，第4年末还本400,000.00，租赁年利率9.63945276%，残值：0</t>
    <phoneticPr fontId="2" type="noConversion"/>
  </si>
  <si>
    <t>小计</t>
    <phoneticPr fontId="2" type="noConversion"/>
  </si>
  <si>
    <t xml:space="preserve">    本金：800,000.00，租赁期限：48个月，每期3个月，租金后付，租赁年利率9.63945276%，残值：0。假设期初日是某年1月1日。</t>
    <phoneticPr fontId="2" type="noConversion"/>
  </si>
  <si>
    <t xml:space="preserve">    本金：2,224,526.11444，货币单位：千元，租赁期限：48个月，每期3个月，租金后付，租赁年利率9.3654365%，残值：0</t>
    <phoneticPr fontId="2" type="noConversion"/>
  </si>
  <si>
    <t xml:space="preserve">    表A1 （营业税是租金中所含收益的5%，营业费用率取折合占用一年资金的0.5%，所得税前税后收益折现值取筹资成本年利率为折现率，本例是7%。）</t>
    <phoneticPr fontId="2" type="noConversion"/>
  </si>
  <si>
    <t xml:space="preserve">   融资租赁合同的资金占用、租金构成、筹资成本、费用、税负、收益净现值及资金年净收益率</t>
    <phoneticPr fontId="2" type="noConversion"/>
  </si>
  <si>
    <t>合    计</t>
    <phoneticPr fontId="2" type="noConversion"/>
  </si>
  <si>
    <t xml:space="preserve">    表A2（营业税是租金中所含收益的5%，营业费用率取折合占用一年资金的0.5%，所得税前税后收益折现值取筹资成本年利率为折现率，本例是7%。）</t>
    <phoneticPr fontId="2" type="noConversion"/>
  </si>
  <si>
    <t xml:space="preserve">    表A3（营业税是租金中所含收益的5%，营业费用率取折合占用一年资金的0.5%，所得税前税后收益折现值取筹资成本年利率为折现率，本例是7.5%。）</t>
    <phoneticPr fontId="2" type="noConversion"/>
  </si>
  <si>
    <t xml:space="preserve">    表A4 （营业税是租金中所含收益的5%，营业费用率取折合占用一年资金的0.5%，所得税前税后收益折现值取筹资成本年利率为折现率，本例是6.5%。）</t>
    <phoneticPr fontId="2" type="noConversion"/>
  </si>
  <si>
    <t xml:space="preserve">   融资租赁合同的资金占用、租金构成、筹资成本、费用、税负、收益净现值及资金年净收益率</t>
    <phoneticPr fontId="2" type="noConversion"/>
  </si>
  <si>
    <t>合    计</t>
    <phoneticPr fontId="2" type="noConversion"/>
  </si>
  <si>
    <t xml:space="preserve">    表A5 （营业税是租金中所含收益的5%，营业费用率取折合占用一年资金的0.18955476%，所得税前税后收益折现值取筹资成本年利率为折现率，本例是7%。）</t>
    <phoneticPr fontId="2" type="noConversion"/>
  </si>
  <si>
    <t xml:space="preserve">    表A6 （营业税是租金中所含收益的5%，营业费用率取折合占用一年资金的1%，所得税前税后收益折现值取筹资成本年利率为折现率，本例是7%。）</t>
    <phoneticPr fontId="2" type="noConversion"/>
  </si>
  <si>
    <t xml:space="preserve">    表A7（营业税是租金中所含收益的5%，营业费用率取折合占用一年资金的0.5%，所得税前税后收益折现值取筹资成本年利率为折现率，本例是7%。）</t>
    <phoneticPr fontId="2" type="noConversion"/>
  </si>
  <si>
    <t xml:space="preserve">    表A9（营业税是租金中所含收益的5%，营业费用率取折合占用一年资金的0.5%，所得税前税后收益折现值取筹资成本年利率为折现率，本例是7%。）</t>
    <phoneticPr fontId="2" type="noConversion"/>
  </si>
  <si>
    <t xml:space="preserve">    表A8 （营业税是租金中所含收益的5%，营业费用率取折合占用一年资金的0.5%，所得税前税后收益折现值取筹资成本年利率为折现率，本例是7%。）</t>
    <phoneticPr fontId="2" type="noConversion"/>
  </si>
  <si>
    <t xml:space="preserve">    表A10（营业税是租金中所含收益的5%，营业费用率取折合占用一年资金的0.5%，所得税前税后收益折现值取筹资成本年利率为折现率，本例是7%。）</t>
    <phoneticPr fontId="2" type="noConversion"/>
  </si>
  <si>
    <t xml:space="preserve">    表B2（营业税是租金中所含收益的5%，营业费用率取折合占用一年资金的0.5%，所得税前税后收益折现值取筹资成本年利率为折现率，本例是7%。）</t>
    <phoneticPr fontId="2" type="noConversion"/>
  </si>
  <si>
    <t xml:space="preserve">   融资租赁合同的资金占用、租金构成、筹资成本、费用、税负、税前税后收益净现值及资金年净收益率</t>
    <phoneticPr fontId="2" type="noConversion"/>
  </si>
  <si>
    <t>合    计</t>
    <phoneticPr fontId="2" type="noConversion"/>
  </si>
  <si>
    <t xml:space="preserve">    表B1 （营业税是租金中所含收益的5%，营业费用率取折合占用一年资金的0.5%，所得税前税后收益折现值取筹资成本年利率为折现率，本例是7%。）</t>
    <phoneticPr fontId="2" type="noConversion"/>
  </si>
  <si>
    <t xml:space="preserve">   融资租赁合同的资金占用、租金构成、筹资成本、费用、税负、税前税后收益净现值及资金年净收益率</t>
    <phoneticPr fontId="2" type="noConversion"/>
  </si>
  <si>
    <t xml:space="preserve">    表B3 （营业税是租金中所含收益的5%，营业费用率取折合占用一年资金的0.5%，所得税前税后收益折现值取筹资成本年利率为折现率，本例是7%。）</t>
    <phoneticPr fontId="2" type="noConversion"/>
  </si>
  <si>
    <t xml:space="preserve">    表B4 （营业税是租金中所含收益的5%，营业费用取表A1数字，所得税前税后收益折现值取筹资成本年利率为折现率，本例是7%。）</t>
    <phoneticPr fontId="2" type="noConversion"/>
  </si>
  <si>
    <t xml:space="preserve">    表C1 （营业税是租金中所含收益的5%，营业费用率取折合占用一年资金的0.5%，所得税前税后收益折现值取筹资成本年利率为折现率，本例是7%。）</t>
    <phoneticPr fontId="2" type="noConversion"/>
  </si>
  <si>
    <t xml:space="preserve">   融资租赁合同的资金占用、租金构成、筹资成本、费用、税负、收益净现值及资金年净收益率</t>
    <phoneticPr fontId="2" type="noConversion"/>
  </si>
  <si>
    <t xml:space="preserve">    表C2 （营业税是租金中所含收益的5%，营业费用率取折合占用一年资金的0.5%，所得税前税后收益折现值取筹资成本年利率为折现率，本例是7%。）</t>
    <phoneticPr fontId="2" type="noConversion"/>
  </si>
  <si>
    <t xml:space="preserve">    表C2（营业税是租金中所含收益的5%，营业费用率取折合占用一年资金的0.5%，所得税前税后收益折现值取筹资成本年利率为折现率，本例是7%。）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</si>
</sst>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76" formatCode="0.0%"/>
    <numFmt numFmtId="177" formatCode="0.0000%"/>
    <numFmt numFmtId="178" formatCode="0.00000000%"/>
  </numFmts>
  <fonts count="12" x14ac:knownFonts="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i/>
      <sz val="14"/>
      <name val="Times New Roman"/>
      <family val="1"/>
    </font>
    <font>
      <sz val="12"/>
      <name val="黑体"/>
      <family val="3"/>
      <charset val="134"/>
    </font>
    <font>
      <b/>
      <sz val="14"/>
      <name val="Times New Roman"/>
      <family val="1"/>
    </font>
    <font>
      <sz val="12"/>
      <name val="Times New Roman"/>
      <family val="1"/>
    </font>
    <font>
      <b/>
      <sz val="28"/>
      <name val="黑体"/>
      <family val="3"/>
      <charset val="134"/>
    </font>
    <font>
      <i/>
      <sz val="12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6"/>
      <name val="方正粗宋简体"/>
      <family val="4"/>
      <charset val="13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9">
    <xf numFmtId="0" fontId="0" fillId="0" borderId="0" xfId="0"/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3" fontId="8" fillId="0" borderId="0" xfId="2" applyFont="1"/>
    <xf numFmtId="43" fontId="8" fillId="0" borderId="0" xfId="2" applyFont="1" applyAlignment="1">
      <alignment vertical="center"/>
    </xf>
    <xf numFmtId="0" fontId="0" fillId="0" borderId="0" xfId="0" applyAlignment="1">
      <alignment vertical="center"/>
    </xf>
    <xf numFmtId="43" fontId="4" fillId="0" borderId="8" xfId="2" applyFont="1" applyBorder="1" applyAlignment="1">
      <alignment horizontal="center" vertical="center"/>
    </xf>
    <xf numFmtId="43" fontId="4" fillId="0" borderId="9" xfId="2" applyFont="1" applyBorder="1" applyAlignment="1">
      <alignment horizontal="center" vertical="center"/>
    </xf>
    <xf numFmtId="43" fontId="5" fillId="0" borderId="4" xfId="2" applyFont="1" applyBorder="1" applyAlignment="1">
      <alignment horizontal="center"/>
    </xf>
    <xf numFmtId="43" fontId="5" fillId="0" borderId="2" xfId="2" applyFont="1" applyBorder="1" applyAlignment="1">
      <alignment horizontal="center"/>
    </xf>
    <xf numFmtId="43" fontId="5" fillId="0" borderId="25" xfId="2" applyFont="1" applyBorder="1" applyAlignment="1">
      <alignment horizontal="center"/>
    </xf>
    <xf numFmtId="178" fontId="3" fillId="0" borderId="6" xfId="2" applyNumberFormat="1" applyFont="1" applyBorder="1" applyAlignment="1">
      <alignment horizontal="center" vertical="center"/>
    </xf>
    <xf numFmtId="178" fontId="3" fillId="0" borderId="3" xfId="2" applyNumberFormat="1" applyFont="1" applyBorder="1" applyAlignment="1">
      <alignment horizontal="center" vertical="center"/>
    </xf>
    <xf numFmtId="178" fontId="3" fillId="0" borderId="26" xfId="2" applyNumberFormat="1" applyFont="1" applyBorder="1" applyAlignment="1">
      <alignment horizontal="center" vertical="center"/>
    </xf>
    <xf numFmtId="43" fontId="3" fillId="0" borderId="5" xfId="2" applyFont="1" applyBorder="1" applyAlignment="1">
      <alignment vertical="center"/>
    </xf>
    <xf numFmtId="178" fontId="3" fillId="0" borderId="5" xfId="0" applyNumberFormat="1" applyFont="1" applyBorder="1" applyAlignment="1">
      <alignment horizontal="center" vertical="center"/>
    </xf>
    <xf numFmtId="43" fontId="3" fillId="0" borderId="1" xfId="2" applyFont="1" applyBorder="1" applyAlignment="1">
      <alignment vertical="center"/>
    </xf>
    <xf numFmtId="178" fontId="3" fillId="0" borderId="1" xfId="0" applyNumberFormat="1" applyFont="1" applyBorder="1" applyAlignment="1">
      <alignment horizontal="center" vertical="center"/>
    </xf>
    <xf numFmtId="43" fontId="3" fillId="0" borderId="14" xfId="2" applyFont="1" applyBorder="1" applyAlignment="1">
      <alignment vertical="center"/>
    </xf>
    <xf numFmtId="178" fontId="3" fillId="0" borderId="14" xfId="0" applyNumberFormat="1" applyFont="1" applyBorder="1" applyAlignment="1">
      <alignment horizontal="center" vertical="center"/>
    </xf>
    <xf numFmtId="178" fontId="5" fillId="0" borderId="5" xfId="1" applyNumberFormat="1" applyFont="1" applyBorder="1" applyAlignment="1">
      <alignment vertical="center"/>
    </xf>
    <xf numFmtId="177" fontId="5" fillId="0" borderId="5" xfId="1" applyNumberFormat="1" applyFont="1" applyBorder="1" applyAlignment="1">
      <alignment horizontal="center" vertical="center"/>
    </xf>
    <xf numFmtId="178" fontId="5" fillId="0" borderId="1" xfId="1" applyNumberFormat="1" applyFont="1" applyBorder="1" applyAlignment="1">
      <alignment vertical="center"/>
    </xf>
    <xf numFmtId="177" fontId="5" fillId="0" borderId="1" xfId="1" applyNumberFormat="1" applyFont="1" applyBorder="1" applyAlignment="1">
      <alignment horizontal="center" vertical="center"/>
    </xf>
    <xf numFmtId="178" fontId="5" fillId="0" borderId="14" xfId="1" applyNumberFormat="1" applyFont="1" applyBorder="1" applyAlignment="1">
      <alignment vertical="center"/>
    </xf>
    <xf numFmtId="177" fontId="5" fillId="0" borderId="14" xfId="1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/>
    </xf>
    <xf numFmtId="177" fontId="9" fillId="0" borderId="5" xfId="0" applyNumberFormat="1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9" fontId="10" fillId="0" borderId="0" xfId="0" applyNumberFormat="1" applyFont="1"/>
    <xf numFmtId="10" fontId="10" fillId="0" borderId="0" xfId="0" applyNumberFormat="1" applyFont="1"/>
    <xf numFmtId="0" fontId="9" fillId="0" borderId="2" xfId="0" applyFont="1" applyBorder="1" applyAlignment="1">
      <alignment horizontal="center"/>
    </xf>
    <xf numFmtId="177" fontId="9" fillId="0" borderId="1" xfId="0" applyNumberFormat="1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177" fontId="9" fillId="0" borderId="12" xfId="0" applyNumberFormat="1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43" fontId="9" fillId="0" borderId="8" xfId="2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176" fontId="10" fillId="0" borderId="0" xfId="0" applyNumberFormat="1" applyFont="1"/>
    <xf numFmtId="178" fontId="10" fillId="0" borderId="0" xfId="0" applyNumberFormat="1" applyFont="1"/>
    <xf numFmtId="0" fontId="9" fillId="0" borderId="20" xfId="0" applyFont="1" applyBorder="1" applyAlignment="1">
      <alignment horizontal="center" vertical="center"/>
    </xf>
    <xf numFmtId="0" fontId="10" fillId="0" borderId="11" xfId="0" applyFont="1" applyBorder="1"/>
    <xf numFmtId="43" fontId="9" fillId="0" borderId="8" xfId="2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9" fillId="0" borderId="28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43" fontId="9" fillId="0" borderId="5" xfId="2" applyFont="1" applyBorder="1"/>
    <xf numFmtId="43" fontId="9" fillId="0" borderId="6" xfId="2" applyFont="1" applyBorder="1"/>
    <xf numFmtId="43" fontId="9" fillId="0" borderId="1" xfId="2" applyFont="1" applyBorder="1"/>
    <xf numFmtId="43" fontId="9" fillId="0" borderId="3" xfId="2" applyFont="1" applyBorder="1"/>
    <xf numFmtId="43" fontId="9" fillId="0" borderId="12" xfId="2" applyFont="1" applyBorder="1"/>
    <xf numFmtId="43" fontId="9" fillId="0" borderId="19" xfId="2" applyFont="1" applyBorder="1"/>
    <xf numFmtId="43" fontId="9" fillId="0" borderId="13" xfId="2" applyFont="1" applyBorder="1"/>
    <xf numFmtId="0" fontId="9" fillId="0" borderId="8" xfId="0" applyFont="1" applyBorder="1" applyAlignment="1">
      <alignment vertical="center"/>
    </xf>
    <xf numFmtId="43" fontId="9" fillId="0" borderId="8" xfId="2" applyFont="1" applyBorder="1"/>
    <xf numFmtId="43" fontId="9" fillId="0" borderId="9" xfId="2" applyFont="1" applyBorder="1"/>
    <xf numFmtId="0" fontId="9" fillId="0" borderId="17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43" fontId="9" fillId="0" borderId="18" xfId="2" applyFont="1" applyBorder="1" applyAlignment="1">
      <alignment vertical="center"/>
    </xf>
    <xf numFmtId="43" fontId="9" fillId="0" borderId="16" xfId="2" applyFont="1" applyBorder="1" applyAlignment="1">
      <alignment vertical="center"/>
    </xf>
    <xf numFmtId="178" fontId="9" fillId="0" borderId="16" xfId="1" applyNumberFormat="1" applyFont="1" applyBorder="1" applyAlignment="1">
      <alignment vertical="center"/>
    </xf>
    <xf numFmtId="177" fontId="9" fillId="0" borderId="16" xfId="1" applyNumberFormat="1" applyFont="1" applyBorder="1" applyAlignment="1">
      <alignment vertical="center"/>
    </xf>
    <xf numFmtId="178" fontId="9" fillId="0" borderId="24" xfId="1" applyNumberFormat="1" applyFont="1" applyBorder="1" applyAlignment="1">
      <alignment vertical="center"/>
    </xf>
    <xf numFmtId="43" fontId="9" fillId="0" borderId="9" xfId="2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43" fontId="9" fillId="0" borderId="11" xfId="2" applyFont="1" applyBorder="1" applyAlignment="1">
      <alignment vertical="center"/>
    </xf>
    <xf numFmtId="178" fontId="9" fillId="0" borderId="8" xfId="1" applyNumberFormat="1" applyFont="1" applyBorder="1" applyAlignment="1">
      <alignment vertical="center"/>
    </xf>
    <xf numFmtId="177" fontId="9" fillId="0" borderId="8" xfId="1" applyNumberFormat="1" applyFont="1" applyBorder="1" applyAlignment="1">
      <alignment vertical="center"/>
    </xf>
    <xf numFmtId="178" fontId="9" fillId="0" borderId="9" xfId="1" applyNumberFormat="1" applyFont="1" applyBorder="1" applyAlignment="1">
      <alignment vertical="center"/>
    </xf>
    <xf numFmtId="43" fontId="9" fillId="0" borderId="27" xfId="2" applyFont="1" applyBorder="1"/>
  </cellXfs>
  <cellStyles count="3">
    <cellStyle name="百分比" xfId="1" builtinId="5"/>
    <cellStyle name="常规" xfId="0" builtinId="0"/>
    <cellStyle name="千位分隔" xfId="2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214"/>
  <sheetViews>
    <sheetView zoomScale="75" workbookViewId="0">
      <selection activeCell="C26" sqref="C26"/>
    </sheetView>
  </sheetViews>
  <sheetFormatPr defaultRowHeight="14.25" x14ac:dyDescent="0.15"/>
  <cols>
    <col min="1" max="1" width="5" customWidth="1"/>
    <col min="2" max="2" width="14.625" customWidth="1"/>
    <col min="3" max="3" width="17" customWidth="1"/>
    <col min="4" max="4" width="11.125" customWidth="1"/>
    <col min="5" max="5" width="13.75" customWidth="1"/>
    <col min="6" max="6" width="13.375" customWidth="1"/>
    <col min="7" max="7" width="13" customWidth="1"/>
    <col min="8" max="8" width="12.875" customWidth="1"/>
    <col min="9" max="9" width="12.5" customWidth="1"/>
    <col min="10" max="10" width="12.625" customWidth="1"/>
    <col min="11" max="11" width="14.375" customWidth="1"/>
    <col min="12" max="12" width="18.875" customWidth="1"/>
    <col min="13" max="13" width="13.25" customWidth="1"/>
    <col min="14" max="14" width="13.5" customWidth="1"/>
    <col min="15" max="15" width="20.75" customWidth="1"/>
    <col min="16" max="16" width="6.5" customWidth="1"/>
    <col min="17" max="17" width="12.875" customWidth="1"/>
    <col min="18" max="18" width="8.875" customWidth="1"/>
    <col min="19" max="19" width="11" customWidth="1"/>
    <col min="20" max="20" width="10.625" customWidth="1"/>
    <col min="21" max="21" width="16.75" customWidth="1"/>
    <col min="23" max="23" width="6.125" customWidth="1"/>
    <col min="24" max="24" width="14.375" customWidth="1"/>
    <col min="25" max="25" width="16.875" customWidth="1"/>
    <col min="26" max="26" width="10.5" customWidth="1"/>
    <col min="27" max="27" width="14.75" customWidth="1"/>
    <col min="28" max="28" width="15.25" customWidth="1"/>
    <col min="29" max="29" width="13.375" customWidth="1"/>
    <col min="30" max="30" width="14.875" customWidth="1"/>
    <col min="31" max="31" width="12.5" customWidth="1"/>
    <col min="32" max="32" width="12.25" customWidth="1"/>
    <col min="33" max="33" width="13.125" customWidth="1"/>
    <col min="34" max="34" width="17.75" customWidth="1"/>
    <col min="35" max="35" width="18" customWidth="1"/>
    <col min="36" max="36" width="12" customWidth="1"/>
    <col min="37" max="37" width="14" customWidth="1"/>
    <col min="38" max="38" width="19.125" customWidth="1"/>
    <col min="40" max="40" width="11.875" customWidth="1"/>
    <col min="42" max="42" width="11.5" customWidth="1"/>
    <col min="43" max="43" width="11.625" customWidth="1"/>
    <col min="46" max="46" width="15.375" customWidth="1"/>
    <col min="47" max="47" width="16.5" customWidth="1"/>
    <col min="48" max="48" width="10" customWidth="1"/>
    <col min="49" max="49" width="13.875" customWidth="1"/>
    <col min="50" max="50" width="13.25" customWidth="1"/>
    <col min="51" max="51" width="13.5" customWidth="1"/>
    <col min="52" max="52" width="13.375" customWidth="1"/>
    <col min="53" max="53" width="11.625" customWidth="1"/>
    <col min="54" max="54" width="13.5" customWidth="1"/>
    <col min="55" max="55" width="13" customWidth="1"/>
    <col min="56" max="56" width="18.375" customWidth="1"/>
    <col min="57" max="57" width="13.75" customWidth="1"/>
    <col min="58" max="58" width="13.125" customWidth="1"/>
    <col min="59" max="59" width="20.5" customWidth="1"/>
    <col min="61" max="61" width="12.875" customWidth="1"/>
    <col min="63" max="63" width="11.625" customWidth="1"/>
    <col min="64" max="64" width="13.625" customWidth="1"/>
  </cols>
  <sheetData>
    <row r="4" ht="23.25" customHeight="1" x14ac:dyDescent="0.15"/>
    <row r="5" ht="15.75" customHeight="1" x14ac:dyDescent="0.15"/>
    <row r="6" ht="15.75" customHeight="1" x14ac:dyDescent="0.15"/>
    <row r="25" ht="36" customHeight="1" x14ac:dyDescent="0.15"/>
    <row r="26" ht="81.75" customHeight="1" x14ac:dyDescent="0.15"/>
    <row r="27" ht="44.25" customHeight="1" x14ac:dyDescent="0.15"/>
    <row r="28" ht="27.75" customHeight="1" x14ac:dyDescent="0.15"/>
    <row r="29" ht="17.25" customHeight="1" x14ac:dyDescent="0.15"/>
    <row r="30" ht="16.5" customHeight="1" x14ac:dyDescent="0.15"/>
    <row r="49" ht="45" customHeight="1" x14ac:dyDescent="0.15"/>
    <row r="50" ht="105.75" customHeight="1" x14ac:dyDescent="0.15"/>
    <row r="51" ht="43.5" customHeight="1" x14ac:dyDescent="0.15"/>
    <row r="52" ht="32.25" customHeight="1" x14ac:dyDescent="0.15"/>
    <row r="53" ht="18" customHeight="1" x14ac:dyDescent="0.15"/>
    <row r="54" ht="16.5" customHeight="1" x14ac:dyDescent="0.15"/>
    <row r="73" ht="39" customHeight="1" x14ac:dyDescent="0.15"/>
    <row r="74" ht="114" customHeight="1" x14ac:dyDescent="0.15"/>
    <row r="75" ht="42.75" customHeight="1" x14ac:dyDescent="0.15"/>
    <row r="76" ht="29.25" customHeight="1" x14ac:dyDescent="0.15"/>
    <row r="77" ht="17.25" customHeight="1" x14ac:dyDescent="0.15"/>
    <row r="78" ht="18" customHeight="1" x14ac:dyDescent="0.15"/>
    <row r="97" ht="38.25" customHeight="1" x14ac:dyDescent="0.15"/>
    <row r="98" ht="84.75" customHeight="1" x14ac:dyDescent="0.15"/>
    <row r="99" ht="49.5" customHeight="1" x14ac:dyDescent="0.15"/>
    <row r="100" ht="28.5" customHeight="1" x14ac:dyDescent="0.15"/>
    <row r="101" ht="18" customHeight="1" x14ac:dyDescent="0.15"/>
    <row r="102" ht="16.5" customHeight="1" x14ac:dyDescent="0.15"/>
    <row r="121" ht="36" customHeight="1" x14ac:dyDescent="0.15"/>
    <row r="122" ht="87.75" customHeight="1" x14ac:dyDescent="0.15"/>
    <row r="123" ht="45.75" customHeight="1" x14ac:dyDescent="0.15"/>
    <row r="124" ht="28.5" customHeight="1" x14ac:dyDescent="0.15"/>
    <row r="125" ht="17.25" customHeight="1" x14ac:dyDescent="0.15"/>
    <row r="126" ht="18" customHeight="1" x14ac:dyDescent="0.15"/>
    <row r="145" ht="44.25" customHeight="1" x14ac:dyDescent="0.15"/>
    <row r="146" ht="79.5" customHeight="1" x14ac:dyDescent="0.15"/>
    <row r="147" ht="42" customHeight="1" x14ac:dyDescent="0.15"/>
    <row r="148" ht="22.5" customHeight="1" x14ac:dyDescent="0.15"/>
    <row r="151" ht="17.25" customHeight="1" x14ac:dyDescent="0.15"/>
    <row r="152" ht="17.25" customHeight="1" x14ac:dyDescent="0.15"/>
    <row r="153" ht="17.25" customHeight="1" x14ac:dyDescent="0.15"/>
    <row r="155" ht="17.25" customHeight="1" x14ac:dyDescent="0.15"/>
    <row r="156" ht="16.5" customHeight="1" x14ac:dyDescent="0.15"/>
    <row r="157" ht="17.25" customHeight="1" x14ac:dyDescent="0.15"/>
    <row r="158" ht="17.25" customHeight="1" x14ac:dyDescent="0.15"/>
    <row r="187" ht="33" customHeight="1" x14ac:dyDescent="0.15"/>
    <row r="188" ht="88.5" customHeight="1" x14ac:dyDescent="0.15"/>
    <row r="189" ht="33.75" customHeight="1" x14ac:dyDescent="0.15"/>
    <row r="190" ht="24.75" customHeight="1" x14ac:dyDescent="0.15"/>
    <row r="211" ht="33" customHeight="1" x14ac:dyDescent="0.15"/>
    <row r="212" ht="84" customHeight="1" x14ac:dyDescent="0.15"/>
    <row r="213" ht="30" customHeight="1" x14ac:dyDescent="0.15"/>
    <row r="214" ht="30.75" customHeight="1" x14ac:dyDescent="0.15"/>
  </sheetData>
  <phoneticPr fontId="2" type="noConversion"/>
  <printOptions horizontalCentered="1" verticalCentered="1"/>
  <pageMargins left="0" right="0" top="0" bottom="0" header="0.51181102362204722" footer="0.51181102362204722"/>
  <pageSetup paperSize="9" scale="6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1"/>
  <sheetViews>
    <sheetView tabSelected="1" topLeftCell="A118" zoomScaleNormal="100" workbookViewId="0">
      <selection activeCell="I8" sqref="I8"/>
    </sheetView>
  </sheetViews>
  <sheetFormatPr defaultRowHeight="12" x14ac:dyDescent="0.15"/>
  <cols>
    <col min="1" max="1" width="9" style="33"/>
    <col min="2" max="3" width="16.125" style="33" bestFit="1" customWidth="1"/>
    <col min="4" max="4" width="9.625" style="33" bestFit="1" customWidth="1"/>
    <col min="5" max="6" width="16.125" style="33" bestFit="1" customWidth="1"/>
    <col min="7" max="7" width="13.875" style="33" bestFit="1" customWidth="1"/>
    <col min="8" max="8" width="16.125" style="33" bestFit="1" customWidth="1"/>
    <col min="9" max="10" width="12.75" style="33" bestFit="1" customWidth="1"/>
    <col min="11" max="11" width="15.375" style="33" customWidth="1"/>
    <col min="12" max="12" width="18.375" style="33" customWidth="1"/>
    <col min="13" max="13" width="13.75" style="33" customWidth="1"/>
    <col min="14" max="14" width="13.125" style="33" customWidth="1"/>
    <col min="15" max="15" width="16.75" style="33" bestFit="1" customWidth="1"/>
    <col min="16" max="16" width="6.75" style="33" bestFit="1" customWidth="1"/>
    <col min="17" max="17" width="11.375" style="33" bestFit="1" customWidth="1"/>
    <col min="18" max="18" width="9" style="33"/>
    <col min="19" max="19" width="11.625" style="33" customWidth="1"/>
    <col min="20" max="20" width="13.625" style="33" customWidth="1"/>
    <col min="21" max="16384" width="9" style="33"/>
  </cols>
  <sheetData>
    <row r="1" spans="1:20" x14ac:dyDescent="0.15">
      <c r="A1" s="31" t="s">
        <v>67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  <c r="N1" s="32"/>
      <c r="O1" s="32"/>
    </row>
    <row r="2" spans="1:20" ht="21" x14ac:dyDescent="0.15">
      <c r="A2" s="73" t="s">
        <v>68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</row>
    <row r="3" spans="1:20" ht="39" customHeight="1" thickBot="1" x14ac:dyDescent="0.2">
      <c r="A3" s="36" t="s">
        <v>28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</row>
    <row r="4" spans="1:20" ht="23.25" customHeight="1" thickBot="1" x14ac:dyDescent="0.2">
      <c r="A4" s="37" t="s">
        <v>2</v>
      </c>
      <c r="B4" s="38" t="s">
        <v>3</v>
      </c>
      <c r="C4" s="38" t="s">
        <v>4</v>
      </c>
      <c r="D4" s="38" t="s">
        <v>5</v>
      </c>
      <c r="E4" s="38" t="s">
        <v>6</v>
      </c>
      <c r="F4" s="38" t="s">
        <v>7</v>
      </c>
      <c r="G4" s="38" t="s">
        <v>8</v>
      </c>
      <c r="H4" s="38" t="s">
        <v>15</v>
      </c>
      <c r="I4" s="38" t="s">
        <v>11</v>
      </c>
      <c r="J4" s="38" t="s">
        <v>16</v>
      </c>
      <c r="K4" s="38" t="s">
        <v>18</v>
      </c>
      <c r="L4" s="38" t="s">
        <v>23</v>
      </c>
      <c r="M4" s="38" t="s">
        <v>12</v>
      </c>
      <c r="N4" s="38" t="s">
        <v>19</v>
      </c>
      <c r="O4" s="39" t="s">
        <v>20</v>
      </c>
      <c r="P4" s="40" t="s">
        <v>13</v>
      </c>
      <c r="Q4" s="38" t="s">
        <v>14</v>
      </c>
      <c r="R4" s="41" t="s">
        <v>25</v>
      </c>
      <c r="S4" s="41" t="s">
        <v>26</v>
      </c>
      <c r="T4" s="41" t="s">
        <v>27</v>
      </c>
    </row>
    <row r="5" spans="1:20" ht="15.75" customHeight="1" x14ac:dyDescent="0.15">
      <c r="A5" s="42">
        <v>1</v>
      </c>
      <c r="B5" s="74">
        <v>800000</v>
      </c>
      <c r="C5" s="74">
        <f t="shared" ref="C5:C20" si="0">B5/Q5</f>
        <v>200000</v>
      </c>
      <c r="D5" s="43">
        <v>9.6394527600000002E-2</v>
      </c>
      <c r="E5" s="74">
        <f>B5*((1+D5/Q5)^P5)*(D5/Q5)/((1+D5/Q5)^P5-1)</f>
        <v>60850.165695497613</v>
      </c>
      <c r="F5" s="74">
        <f>E5-G5</f>
        <v>41571.260175497613</v>
      </c>
      <c r="G5" s="74">
        <f t="shared" ref="G5:G20" si="1">B5*D5/Q5</f>
        <v>19278.90552</v>
      </c>
      <c r="H5" s="74">
        <f>B5*((1+S5/Q5)^P5)*(S5/Q5)/((1+S5/Q5)^P5-1)</f>
        <v>57759.661147496052</v>
      </c>
      <c r="I5" s="74">
        <f t="shared" ref="I5:I20" si="2">G5*R5</f>
        <v>963.94527600000004</v>
      </c>
      <c r="J5" s="74">
        <f t="shared" ref="J5:J20" si="3">C5*T5</f>
        <v>1000</v>
      </c>
      <c r="K5" s="74">
        <f>E5-H5-I5-J5</f>
        <v>1126.5592720015616</v>
      </c>
      <c r="L5" s="74">
        <f>K5/(1+S5/Q5)^A5</f>
        <v>1107.1835597066943</v>
      </c>
      <c r="M5" s="74">
        <f>K5*0.33</f>
        <v>371.76455976051534</v>
      </c>
      <c r="N5" s="74">
        <f t="shared" ref="N5:N20" si="4">K5-M5</f>
        <v>754.79471224104623</v>
      </c>
      <c r="O5" s="75">
        <f t="shared" ref="O5:O20" si="5">N5/(1+S5/Q5)^A5</f>
        <v>741.81298500348521</v>
      </c>
      <c r="P5" s="44">
        <v>16</v>
      </c>
      <c r="Q5" s="45">
        <v>4</v>
      </c>
      <c r="R5" s="46">
        <v>0.05</v>
      </c>
      <c r="S5" s="46">
        <v>7.0000000000000007E-2</v>
      </c>
      <c r="T5" s="47">
        <v>5.0000000000000001E-3</v>
      </c>
    </row>
    <row r="6" spans="1:20" ht="15.75" customHeight="1" x14ac:dyDescent="0.15">
      <c r="A6" s="48">
        <v>2</v>
      </c>
      <c r="B6" s="76">
        <f>B5-F5</f>
        <v>758428.73982450238</v>
      </c>
      <c r="C6" s="76">
        <f t="shared" si="0"/>
        <v>189607.18495612559</v>
      </c>
      <c r="D6" s="49">
        <f>D5</f>
        <v>9.6394527600000002E-2</v>
      </c>
      <c r="E6" s="76">
        <f>E5</f>
        <v>60850.165695497613</v>
      </c>
      <c r="F6" s="76">
        <f t="shared" ref="F6:F20" si="6">E6-G6</f>
        <v>42573.070672086062</v>
      </c>
      <c r="G6" s="76">
        <f t="shared" si="1"/>
        <v>18277.095023411555</v>
      </c>
      <c r="H6" s="76">
        <f>H5</f>
        <v>57759.661147496052</v>
      </c>
      <c r="I6" s="74">
        <f t="shared" si="2"/>
        <v>913.85475117057786</v>
      </c>
      <c r="J6" s="74">
        <f t="shared" si="3"/>
        <v>948.03592478062797</v>
      </c>
      <c r="K6" s="74">
        <f t="shared" ref="K6:K20" si="7">E6-H6-I6-J6</f>
        <v>1228.6138720503557</v>
      </c>
      <c r="L6" s="74">
        <f t="shared" ref="L6:L20" si="8">K6/(1+S6/Q6)^A6</f>
        <v>1186.7154014093469</v>
      </c>
      <c r="M6" s="74">
        <f t="shared" ref="M6:M20" si="9">K6*0.33</f>
        <v>405.44257777661738</v>
      </c>
      <c r="N6" s="74">
        <f t="shared" si="4"/>
        <v>823.17129427373834</v>
      </c>
      <c r="O6" s="77">
        <f t="shared" si="5"/>
        <v>795.09931894426245</v>
      </c>
      <c r="P6" s="50">
        <v>16</v>
      </c>
      <c r="Q6" s="51">
        <v>4</v>
      </c>
      <c r="R6" s="46">
        <v>0.05</v>
      </c>
      <c r="S6" s="46">
        <v>7.0000000000000007E-2</v>
      </c>
      <c r="T6" s="47">
        <v>5.0000000000000001E-3</v>
      </c>
    </row>
    <row r="7" spans="1:20" x14ac:dyDescent="0.15">
      <c r="A7" s="48">
        <v>3</v>
      </c>
      <c r="B7" s="76">
        <f t="shared" ref="B7:B20" si="10">B6-F6</f>
        <v>715855.66915241629</v>
      </c>
      <c r="C7" s="76">
        <f t="shared" si="0"/>
        <v>178963.91728810407</v>
      </c>
      <c r="D7" s="49">
        <f t="shared" ref="D7:D20" si="11">D6</f>
        <v>9.6394527600000002E-2</v>
      </c>
      <c r="E7" s="76">
        <f t="shared" ref="E7:E20" si="12">E6</f>
        <v>60850.165695497613</v>
      </c>
      <c r="F7" s="76">
        <f t="shared" si="6"/>
        <v>43599.023431065347</v>
      </c>
      <c r="G7" s="76">
        <f t="shared" si="1"/>
        <v>17251.142264432267</v>
      </c>
      <c r="H7" s="76">
        <f t="shared" ref="H7:H20" si="13">H6</f>
        <v>57759.661147496052</v>
      </c>
      <c r="I7" s="74">
        <f t="shared" si="2"/>
        <v>862.55711322161335</v>
      </c>
      <c r="J7" s="74">
        <f t="shared" si="3"/>
        <v>894.81958644052042</v>
      </c>
      <c r="K7" s="74">
        <f t="shared" si="7"/>
        <v>1333.1278483394278</v>
      </c>
      <c r="L7" s="74">
        <f t="shared" si="8"/>
        <v>1265.5186419934673</v>
      </c>
      <c r="M7" s="74">
        <f t="shared" si="9"/>
        <v>439.93218995201119</v>
      </c>
      <c r="N7" s="74">
        <f t="shared" si="4"/>
        <v>893.19565838741664</v>
      </c>
      <c r="O7" s="77">
        <f t="shared" si="5"/>
        <v>847.89749013562312</v>
      </c>
      <c r="P7" s="50">
        <v>16</v>
      </c>
      <c r="Q7" s="51">
        <v>4</v>
      </c>
      <c r="R7" s="46">
        <v>0.05</v>
      </c>
      <c r="S7" s="46">
        <v>7.0000000000000007E-2</v>
      </c>
      <c r="T7" s="47">
        <v>5.0000000000000001E-3</v>
      </c>
    </row>
    <row r="8" spans="1:20" x14ac:dyDescent="0.15">
      <c r="A8" s="48">
        <v>4</v>
      </c>
      <c r="B8" s="76">
        <f t="shared" si="10"/>
        <v>672256.64572135091</v>
      </c>
      <c r="C8" s="76">
        <f t="shared" si="0"/>
        <v>168064.16143033773</v>
      </c>
      <c r="D8" s="49">
        <f t="shared" si="11"/>
        <v>9.6394527600000002E-2</v>
      </c>
      <c r="E8" s="76">
        <f t="shared" si="12"/>
        <v>60850.165695497613</v>
      </c>
      <c r="F8" s="76">
        <f t="shared" si="6"/>
        <v>44649.700247930072</v>
      </c>
      <c r="G8" s="76">
        <f t="shared" si="1"/>
        <v>16200.465447567545</v>
      </c>
      <c r="H8" s="76">
        <f t="shared" si="13"/>
        <v>57759.661147496052</v>
      </c>
      <c r="I8" s="74">
        <f t="shared" si="2"/>
        <v>810.02327237837733</v>
      </c>
      <c r="J8" s="74">
        <f t="shared" si="3"/>
        <v>840.32080715168865</v>
      </c>
      <c r="K8" s="74">
        <f t="shared" si="7"/>
        <v>1440.1604684714953</v>
      </c>
      <c r="L8" s="74">
        <f t="shared" si="8"/>
        <v>1343.6099584284864</v>
      </c>
      <c r="M8" s="74">
        <f t="shared" si="9"/>
        <v>475.25295459559345</v>
      </c>
      <c r="N8" s="74">
        <f t="shared" si="4"/>
        <v>964.90751387590183</v>
      </c>
      <c r="O8" s="77">
        <f t="shared" si="5"/>
        <v>900.21867214708584</v>
      </c>
      <c r="P8" s="50">
        <v>16</v>
      </c>
      <c r="Q8" s="51">
        <v>4</v>
      </c>
      <c r="R8" s="46">
        <v>0.05</v>
      </c>
      <c r="S8" s="46">
        <v>7.0000000000000007E-2</v>
      </c>
      <c r="T8" s="47">
        <v>5.0000000000000001E-3</v>
      </c>
    </row>
    <row r="9" spans="1:20" x14ac:dyDescent="0.15">
      <c r="A9" s="48">
        <v>5</v>
      </c>
      <c r="B9" s="76">
        <f t="shared" si="10"/>
        <v>627606.9454734209</v>
      </c>
      <c r="C9" s="76">
        <f t="shared" si="0"/>
        <v>156901.73636835522</v>
      </c>
      <c r="D9" s="49">
        <f t="shared" si="11"/>
        <v>9.6394527600000002E-2</v>
      </c>
      <c r="E9" s="76">
        <f t="shared" si="12"/>
        <v>60850.165695497613</v>
      </c>
      <c r="F9" s="76">
        <f t="shared" si="6"/>
        <v>45725.696938650275</v>
      </c>
      <c r="G9" s="76">
        <f t="shared" si="1"/>
        <v>15124.468756847342</v>
      </c>
      <c r="H9" s="76">
        <f t="shared" si="13"/>
        <v>57759.661147496052</v>
      </c>
      <c r="I9" s="74">
        <f t="shared" si="2"/>
        <v>756.22343784236716</v>
      </c>
      <c r="J9" s="74">
        <f t="shared" si="3"/>
        <v>784.50868184177614</v>
      </c>
      <c r="K9" s="74">
        <f t="shared" si="7"/>
        <v>1549.772428317418</v>
      </c>
      <c r="L9" s="74">
        <f t="shared" si="8"/>
        <v>1421.0057677421053</v>
      </c>
      <c r="M9" s="74">
        <f t="shared" si="9"/>
        <v>511.42490134474798</v>
      </c>
      <c r="N9" s="74">
        <f t="shared" si="4"/>
        <v>1038.34752697267</v>
      </c>
      <c r="O9" s="77">
        <f t="shared" si="5"/>
        <v>952.07386438721051</v>
      </c>
      <c r="P9" s="50">
        <v>16</v>
      </c>
      <c r="Q9" s="51">
        <v>4</v>
      </c>
      <c r="R9" s="46">
        <v>0.05</v>
      </c>
      <c r="S9" s="46">
        <v>7.0000000000000007E-2</v>
      </c>
      <c r="T9" s="47">
        <v>5.0000000000000001E-3</v>
      </c>
    </row>
    <row r="10" spans="1:20" x14ac:dyDescent="0.15">
      <c r="A10" s="48">
        <v>6</v>
      </c>
      <c r="B10" s="76">
        <f t="shared" si="10"/>
        <v>581881.24853477068</v>
      </c>
      <c r="C10" s="76">
        <f t="shared" si="0"/>
        <v>145470.31213369267</v>
      </c>
      <c r="D10" s="49">
        <f t="shared" si="11"/>
        <v>9.6394527600000002E-2</v>
      </c>
      <c r="E10" s="76">
        <f t="shared" si="12"/>
        <v>60850.165695497613</v>
      </c>
      <c r="F10" s="76">
        <f t="shared" si="6"/>
        <v>46827.623677545758</v>
      </c>
      <c r="G10" s="76">
        <f t="shared" si="1"/>
        <v>14022.542017951853</v>
      </c>
      <c r="H10" s="76">
        <f t="shared" si="13"/>
        <v>57759.661147496052</v>
      </c>
      <c r="I10" s="74">
        <f t="shared" si="2"/>
        <v>701.12710089759275</v>
      </c>
      <c r="J10" s="74">
        <f t="shared" si="3"/>
        <v>727.35156066846332</v>
      </c>
      <c r="K10" s="74">
        <f t="shared" si="7"/>
        <v>1662.0258864355055</v>
      </c>
      <c r="L10" s="74">
        <f t="shared" si="8"/>
        <v>1497.722231665394</v>
      </c>
      <c r="M10" s="74">
        <f t="shared" si="9"/>
        <v>548.46854252371691</v>
      </c>
      <c r="N10" s="74">
        <f t="shared" si="4"/>
        <v>1113.5573439117886</v>
      </c>
      <c r="O10" s="77">
        <f t="shared" si="5"/>
        <v>1003.4738952158139</v>
      </c>
      <c r="P10" s="50">
        <v>16</v>
      </c>
      <c r="Q10" s="51">
        <v>4</v>
      </c>
      <c r="R10" s="46">
        <v>0.05</v>
      </c>
      <c r="S10" s="46">
        <v>7.0000000000000007E-2</v>
      </c>
      <c r="T10" s="47">
        <v>5.0000000000000001E-3</v>
      </c>
    </row>
    <row r="11" spans="1:20" x14ac:dyDescent="0.15">
      <c r="A11" s="48">
        <v>7</v>
      </c>
      <c r="B11" s="76">
        <f t="shared" si="10"/>
        <v>535053.62485722487</v>
      </c>
      <c r="C11" s="76">
        <f t="shared" si="0"/>
        <v>133763.40621430622</v>
      </c>
      <c r="D11" s="49">
        <f t="shared" si="11"/>
        <v>9.6394527600000002E-2</v>
      </c>
      <c r="E11" s="76">
        <f t="shared" si="12"/>
        <v>60850.165695497613</v>
      </c>
      <c r="F11" s="76">
        <f t="shared" si="6"/>
        <v>47956.105343302661</v>
      </c>
      <c r="G11" s="76">
        <f t="shared" si="1"/>
        <v>12894.060352194952</v>
      </c>
      <c r="H11" s="76">
        <f t="shared" si="13"/>
        <v>57759.661147496052</v>
      </c>
      <c r="I11" s="74">
        <f t="shared" si="2"/>
        <v>644.70301760974769</v>
      </c>
      <c r="J11" s="74">
        <f t="shared" si="3"/>
        <v>668.81703107153112</v>
      </c>
      <c r="K11" s="74">
        <f t="shared" si="7"/>
        <v>1776.9844993202826</v>
      </c>
      <c r="L11" s="74">
        <f t="shared" si="8"/>
        <v>1573.77526119913</v>
      </c>
      <c r="M11" s="74">
        <f t="shared" si="9"/>
        <v>586.40488477569329</v>
      </c>
      <c r="N11" s="74">
        <f t="shared" si="4"/>
        <v>1190.5796145445893</v>
      </c>
      <c r="O11" s="77">
        <f t="shared" si="5"/>
        <v>1054.429425003417</v>
      </c>
      <c r="P11" s="50">
        <v>16</v>
      </c>
      <c r="Q11" s="51">
        <v>4</v>
      </c>
      <c r="R11" s="46">
        <v>0.05</v>
      </c>
      <c r="S11" s="46">
        <v>7.0000000000000007E-2</v>
      </c>
      <c r="T11" s="47">
        <v>5.0000000000000001E-3</v>
      </c>
    </row>
    <row r="12" spans="1:20" x14ac:dyDescent="0.15">
      <c r="A12" s="48">
        <v>8</v>
      </c>
      <c r="B12" s="76">
        <f t="shared" si="10"/>
        <v>487097.51951392222</v>
      </c>
      <c r="C12" s="76">
        <f t="shared" si="0"/>
        <v>121774.37987848055</v>
      </c>
      <c r="D12" s="49">
        <f t="shared" si="11"/>
        <v>9.6394527600000002E-2</v>
      </c>
      <c r="E12" s="76">
        <f t="shared" si="12"/>
        <v>60850.165695497613</v>
      </c>
      <c r="F12" s="76">
        <f t="shared" si="6"/>
        <v>49111.781873328538</v>
      </c>
      <c r="G12" s="76">
        <f t="shared" si="1"/>
        <v>11738.383822169078</v>
      </c>
      <c r="H12" s="76">
        <f t="shared" si="13"/>
        <v>57759.661147496052</v>
      </c>
      <c r="I12" s="74">
        <f t="shared" si="2"/>
        <v>586.9191911084539</v>
      </c>
      <c r="J12" s="74">
        <f t="shared" si="3"/>
        <v>608.87189939240284</v>
      </c>
      <c r="K12" s="74">
        <f t="shared" si="7"/>
        <v>1894.7134575007046</v>
      </c>
      <c r="L12" s="74">
        <f t="shared" si="8"/>
        <v>1649.1805211027417</v>
      </c>
      <c r="M12" s="74">
        <f t="shared" si="9"/>
        <v>625.25544097523255</v>
      </c>
      <c r="N12" s="74">
        <f t="shared" si="4"/>
        <v>1269.458016525472</v>
      </c>
      <c r="O12" s="77">
        <f t="shared" si="5"/>
        <v>1104.9509491388369</v>
      </c>
      <c r="P12" s="50">
        <v>16</v>
      </c>
      <c r="Q12" s="51">
        <v>4</v>
      </c>
      <c r="R12" s="46">
        <v>0.05</v>
      </c>
      <c r="S12" s="46">
        <v>7.0000000000000007E-2</v>
      </c>
      <c r="T12" s="47">
        <v>5.0000000000000001E-3</v>
      </c>
    </row>
    <row r="13" spans="1:20" x14ac:dyDescent="0.15">
      <c r="A13" s="48">
        <v>9</v>
      </c>
      <c r="B13" s="76">
        <f t="shared" si="10"/>
        <v>437985.73764059367</v>
      </c>
      <c r="C13" s="76">
        <f t="shared" si="0"/>
        <v>109496.43441014842</v>
      </c>
      <c r="D13" s="49">
        <f t="shared" si="11"/>
        <v>9.6394527600000002E-2</v>
      </c>
      <c r="E13" s="76">
        <f t="shared" si="12"/>
        <v>60850.165695497613</v>
      </c>
      <c r="F13" s="76">
        <f t="shared" si="6"/>
        <v>50295.308626646976</v>
      </c>
      <c r="G13" s="76">
        <f t="shared" si="1"/>
        <v>10554.857068850641</v>
      </c>
      <c r="H13" s="76">
        <f t="shared" si="13"/>
        <v>57759.661147496052</v>
      </c>
      <c r="I13" s="74">
        <f t="shared" si="2"/>
        <v>527.74285344253201</v>
      </c>
      <c r="J13" s="74">
        <f t="shared" si="3"/>
        <v>547.48217205074207</v>
      </c>
      <c r="K13" s="74">
        <f t="shared" si="7"/>
        <v>2015.2795225082873</v>
      </c>
      <c r="L13" s="74">
        <f t="shared" si="8"/>
        <v>1723.95343430719</v>
      </c>
      <c r="M13" s="74">
        <f t="shared" si="9"/>
        <v>665.04224242773489</v>
      </c>
      <c r="N13" s="74">
        <f t="shared" si="4"/>
        <v>1350.2372800805524</v>
      </c>
      <c r="O13" s="77">
        <f t="shared" si="5"/>
        <v>1155.0488009858173</v>
      </c>
      <c r="P13" s="50">
        <v>16</v>
      </c>
      <c r="Q13" s="51">
        <v>4</v>
      </c>
      <c r="R13" s="46">
        <v>0.05</v>
      </c>
      <c r="S13" s="46">
        <v>7.0000000000000007E-2</v>
      </c>
      <c r="T13" s="47">
        <v>5.0000000000000001E-3</v>
      </c>
    </row>
    <row r="14" spans="1:20" x14ac:dyDescent="0.15">
      <c r="A14" s="48">
        <v>10</v>
      </c>
      <c r="B14" s="76">
        <f t="shared" si="10"/>
        <v>387690.42901394668</v>
      </c>
      <c r="C14" s="76">
        <f t="shared" si="0"/>
        <v>96922.607253486669</v>
      </c>
      <c r="D14" s="49">
        <f t="shared" si="11"/>
        <v>9.6394527600000002E-2</v>
      </c>
      <c r="E14" s="76">
        <f t="shared" si="12"/>
        <v>60850.165695497613</v>
      </c>
      <c r="F14" s="76">
        <f t="shared" si="6"/>
        <v>51507.356755537432</v>
      </c>
      <c r="G14" s="76">
        <f t="shared" si="1"/>
        <v>9342.8089399601813</v>
      </c>
      <c r="H14" s="76">
        <f t="shared" si="13"/>
        <v>57759.661147496052</v>
      </c>
      <c r="I14" s="74">
        <f t="shared" si="2"/>
        <v>467.14044699800911</v>
      </c>
      <c r="J14" s="74">
        <f t="shared" si="3"/>
        <v>484.61303626743336</v>
      </c>
      <c r="K14" s="74">
        <f t="shared" si="7"/>
        <v>2138.7510647361191</v>
      </c>
      <c r="L14" s="74">
        <f t="shared" si="8"/>
        <v>1798.1091862531027</v>
      </c>
      <c r="M14" s="74">
        <f t="shared" si="9"/>
        <v>705.78785136291935</v>
      </c>
      <c r="N14" s="74">
        <f t="shared" si="4"/>
        <v>1432.9632133731998</v>
      </c>
      <c r="O14" s="77">
        <f t="shared" si="5"/>
        <v>1204.7331547895787</v>
      </c>
      <c r="P14" s="50">
        <v>16</v>
      </c>
      <c r="Q14" s="51">
        <v>4</v>
      </c>
      <c r="R14" s="46">
        <v>0.05</v>
      </c>
      <c r="S14" s="46">
        <v>7.0000000000000007E-2</v>
      </c>
      <c r="T14" s="47">
        <v>5.0000000000000001E-3</v>
      </c>
    </row>
    <row r="15" spans="1:20" x14ac:dyDescent="0.15">
      <c r="A15" s="48">
        <v>11</v>
      </c>
      <c r="B15" s="76">
        <f t="shared" si="10"/>
        <v>336183.07225840923</v>
      </c>
      <c r="C15" s="76">
        <f t="shared" si="0"/>
        <v>84045.768064602307</v>
      </c>
      <c r="D15" s="49">
        <f t="shared" si="11"/>
        <v>9.6394527600000002E-2</v>
      </c>
      <c r="E15" s="76">
        <f t="shared" si="12"/>
        <v>60850.165695497613</v>
      </c>
      <c r="F15" s="76">
        <f t="shared" si="6"/>
        <v>52748.613586131105</v>
      </c>
      <c r="G15" s="76">
        <f t="shared" si="1"/>
        <v>8101.5521093665056</v>
      </c>
      <c r="H15" s="76">
        <f t="shared" si="13"/>
        <v>57759.661147496052</v>
      </c>
      <c r="I15" s="74">
        <f t="shared" si="2"/>
        <v>405.07760546832532</v>
      </c>
      <c r="J15" s="74">
        <f t="shared" si="3"/>
        <v>420.22884032301153</v>
      </c>
      <c r="K15" s="74">
        <f t="shared" si="7"/>
        <v>2265.198102210225</v>
      </c>
      <c r="L15" s="74">
        <f t="shared" si="8"/>
        <v>1871.6627291554635</v>
      </c>
      <c r="M15" s="74">
        <f t="shared" si="9"/>
        <v>747.51537372937423</v>
      </c>
      <c r="N15" s="74">
        <f t="shared" si="4"/>
        <v>1517.6827284808508</v>
      </c>
      <c r="O15" s="77">
        <f t="shared" si="5"/>
        <v>1254.0140285341604</v>
      </c>
      <c r="P15" s="50">
        <v>16</v>
      </c>
      <c r="Q15" s="51">
        <v>4</v>
      </c>
      <c r="R15" s="46">
        <v>0.05</v>
      </c>
      <c r="S15" s="46">
        <v>7.0000000000000007E-2</v>
      </c>
      <c r="T15" s="47">
        <v>5.0000000000000001E-3</v>
      </c>
    </row>
    <row r="16" spans="1:20" x14ac:dyDescent="0.15">
      <c r="A16" s="48">
        <v>12</v>
      </c>
      <c r="B16" s="76">
        <f t="shared" si="10"/>
        <v>283434.4586722781</v>
      </c>
      <c r="C16" s="76">
        <f t="shared" si="0"/>
        <v>70858.614668069524</v>
      </c>
      <c r="D16" s="49">
        <f t="shared" si="11"/>
        <v>9.6394527600000002E-2</v>
      </c>
      <c r="E16" s="76">
        <f t="shared" si="12"/>
        <v>60850.165695497613</v>
      </c>
      <c r="F16" s="76">
        <f t="shared" si="6"/>
        <v>54019.783008178623</v>
      </c>
      <c r="G16" s="76">
        <f t="shared" si="1"/>
        <v>6830.3826873189928</v>
      </c>
      <c r="H16" s="76">
        <f t="shared" si="13"/>
        <v>57759.661147496052</v>
      </c>
      <c r="I16" s="74">
        <f t="shared" si="2"/>
        <v>341.51913436594964</v>
      </c>
      <c r="J16" s="74">
        <f t="shared" si="3"/>
        <v>354.29307334034763</v>
      </c>
      <c r="K16" s="74">
        <f t="shared" si="7"/>
        <v>2394.6923402952639</v>
      </c>
      <c r="L16" s="74">
        <f t="shared" si="8"/>
        <v>1944.6287861961125</v>
      </c>
      <c r="M16" s="74">
        <f t="shared" si="9"/>
        <v>790.24847229743716</v>
      </c>
      <c r="N16" s="74">
        <f t="shared" si="4"/>
        <v>1604.4438679978266</v>
      </c>
      <c r="O16" s="77">
        <f t="shared" si="5"/>
        <v>1302.9012867513952</v>
      </c>
      <c r="P16" s="50">
        <v>16</v>
      </c>
      <c r="Q16" s="51">
        <v>4</v>
      </c>
      <c r="R16" s="46">
        <v>0.05</v>
      </c>
      <c r="S16" s="46">
        <v>7.0000000000000007E-2</v>
      </c>
      <c r="T16" s="47">
        <v>5.0000000000000001E-3</v>
      </c>
    </row>
    <row r="17" spans="1:20" x14ac:dyDescent="0.15">
      <c r="A17" s="48">
        <v>13</v>
      </c>
      <c r="B17" s="76">
        <f t="shared" si="10"/>
        <v>229414.67566409946</v>
      </c>
      <c r="C17" s="76">
        <f t="shared" si="0"/>
        <v>57353.668916024864</v>
      </c>
      <c r="D17" s="49">
        <f t="shared" si="11"/>
        <v>9.6394527600000002E-2</v>
      </c>
      <c r="E17" s="76">
        <f t="shared" si="12"/>
        <v>60850.165695497613</v>
      </c>
      <c r="F17" s="76">
        <f t="shared" si="6"/>
        <v>55321.585874210592</v>
      </c>
      <c r="G17" s="76">
        <f t="shared" si="1"/>
        <v>5528.5798212870213</v>
      </c>
      <c r="H17" s="76">
        <f t="shared" si="13"/>
        <v>57759.661147496052</v>
      </c>
      <c r="I17" s="74">
        <f t="shared" si="2"/>
        <v>276.42899106435107</v>
      </c>
      <c r="J17" s="74">
        <f t="shared" si="3"/>
        <v>286.76834458012434</v>
      </c>
      <c r="K17" s="74">
        <f t="shared" si="7"/>
        <v>2527.307212357086</v>
      </c>
      <c r="L17" s="74">
        <f t="shared" si="8"/>
        <v>2017.0218556453276</v>
      </c>
      <c r="M17" s="74">
        <f t="shared" si="9"/>
        <v>834.01138007783845</v>
      </c>
      <c r="N17" s="74">
        <f t="shared" si="4"/>
        <v>1693.2958322792474</v>
      </c>
      <c r="O17" s="77">
        <f t="shared" si="5"/>
        <v>1351.4046432823693</v>
      </c>
      <c r="P17" s="50">
        <v>16</v>
      </c>
      <c r="Q17" s="51">
        <v>4</v>
      </c>
      <c r="R17" s="46">
        <v>0.05</v>
      </c>
      <c r="S17" s="46">
        <v>7.0000000000000007E-2</v>
      </c>
      <c r="T17" s="47">
        <v>5.0000000000000001E-3</v>
      </c>
    </row>
    <row r="18" spans="1:20" x14ac:dyDescent="0.15">
      <c r="A18" s="48">
        <v>14</v>
      </c>
      <c r="B18" s="76">
        <f t="shared" si="10"/>
        <v>174093.08978988888</v>
      </c>
      <c r="C18" s="76">
        <f t="shared" si="0"/>
        <v>43523.27244747222</v>
      </c>
      <c r="D18" s="49">
        <f t="shared" si="11"/>
        <v>9.6394527600000002E-2</v>
      </c>
      <c r="E18" s="76">
        <f t="shared" si="12"/>
        <v>60850.165695497613</v>
      </c>
      <c r="F18" s="76">
        <f t="shared" si="6"/>
        <v>56654.76040831743</v>
      </c>
      <c r="G18" s="76">
        <f t="shared" si="1"/>
        <v>4195.4052871801805</v>
      </c>
      <c r="H18" s="76">
        <f t="shared" si="13"/>
        <v>57759.661147496052</v>
      </c>
      <c r="I18" s="74">
        <f t="shared" si="2"/>
        <v>209.77026435900905</v>
      </c>
      <c r="J18" s="74">
        <f t="shared" si="3"/>
        <v>217.6163622373611</v>
      </c>
      <c r="K18" s="74">
        <f t="shared" si="7"/>
        <v>2663.1179214051913</v>
      </c>
      <c r="L18" s="74">
        <f t="shared" si="8"/>
        <v>2088.8562149136856</v>
      </c>
      <c r="M18" s="74">
        <f t="shared" si="9"/>
        <v>878.82891406371311</v>
      </c>
      <c r="N18" s="74">
        <f t="shared" si="4"/>
        <v>1784.2890073414783</v>
      </c>
      <c r="O18" s="77">
        <f t="shared" si="5"/>
        <v>1399.5336639921695</v>
      </c>
      <c r="P18" s="50">
        <v>16</v>
      </c>
      <c r="Q18" s="51">
        <v>4</v>
      </c>
      <c r="R18" s="46">
        <v>0.05</v>
      </c>
      <c r="S18" s="46">
        <v>7.0000000000000007E-2</v>
      </c>
      <c r="T18" s="47">
        <v>5.0000000000000001E-3</v>
      </c>
    </row>
    <row r="19" spans="1:20" x14ac:dyDescent="0.15">
      <c r="A19" s="48">
        <v>15</v>
      </c>
      <c r="B19" s="76">
        <f t="shared" si="10"/>
        <v>117438.32938157144</v>
      </c>
      <c r="C19" s="76">
        <f t="shared" si="0"/>
        <v>29359.582345392861</v>
      </c>
      <c r="D19" s="49">
        <f t="shared" si="11"/>
        <v>9.6394527600000002E-2</v>
      </c>
      <c r="E19" s="76">
        <f t="shared" si="12"/>
        <v>60850.165695497613</v>
      </c>
      <c r="F19" s="76">
        <f t="shared" si="6"/>
        <v>58020.06262478017</v>
      </c>
      <c r="G19" s="76">
        <f t="shared" si="1"/>
        <v>2830.103070717445</v>
      </c>
      <c r="H19" s="76">
        <f t="shared" si="13"/>
        <v>57759.661147496052</v>
      </c>
      <c r="I19" s="74">
        <f t="shared" si="2"/>
        <v>141.50515353587227</v>
      </c>
      <c r="J19" s="74">
        <f t="shared" si="3"/>
        <v>146.79791172696432</v>
      </c>
      <c r="K19" s="74">
        <f t="shared" si="7"/>
        <v>2802.2014827387252</v>
      </c>
      <c r="L19" s="74">
        <f t="shared" si="8"/>
        <v>2160.1459245354413</v>
      </c>
      <c r="M19" s="74">
        <f t="shared" si="9"/>
        <v>924.72648930377932</v>
      </c>
      <c r="N19" s="74">
        <f t="shared" si="4"/>
        <v>1877.4749934349459</v>
      </c>
      <c r="O19" s="77">
        <f t="shared" si="5"/>
        <v>1447.2977694387457</v>
      </c>
      <c r="P19" s="50">
        <v>16</v>
      </c>
      <c r="Q19" s="51">
        <v>4</v>
      </c>
      <c r="R19" s="46">
        <v>0.05</v>
      </c>
      <c r="S19" s="46">
        <v>7.0000000000000007E-2</v>
      </c>
      <c r="T19" s="47">
        <v>5.0000000000000001E-3</v>
      </c>
    </row>
    <row r="20" spans="1:20" ht="12.75" thickBot="1" x14ac:dyDescent="0.2">
      <c r="A20" s="52">
        <v>16</v>
      </c>
      <c r="B20" s="78">
        <f t="shared" si="10"/>
        <v>59418.266756791272</v>
      </c>
      <c r="C20" s="78">
        <f t="shared" si="0"/>
        <v>14854.566689197818</v>
      </c>
      <c r="D20" s="53">
        <f t="shared" si="11"/>
        <v>9.6394527600000002E-2</v>
      </c>
      <c r="E20" s="78">
        <f t="shared" si="12"/>
        <v>60850.165695497613</v>
      </c>
      <c r="F20" s="78">
        <f t="shared" si="6"/>
        <v>59418.266756789693</v>
      </c>
      <c r="G20" s="78">
        <f t="shared" si="1"/>
        <v>1431.8989387079198</v>
      </c>
      <c r="H20" s="78">
        <f t="shared" si="13"/>
        <v>57759.661147496052</v>
      </c>
      <c r="I20" s="79">
        <f t="shared" si="2"/>
        <v>71.594946935395996</v>
      </c>
      <c r="J20" s="79">
        <f t="shared" si="3"/>
        <v>74.272833445989093</v>
      </c>
      <c r="K20" s="79">
        <f t="shared" si="7"/>
        <v>2944.6367676201767</v>
      </c>
      <c r="L20" s="74">
        <f t="shared" si="8"/>
        <v>2230.9048320845814</v>
      </c>
      <c r="M20" s="79">
        <f t="shared" si="9"/>
        <v>971.73013331465836</v>
      </c>
      <c r="N20" s="79">
        <f t="shared" si="4"/>
        <v>1972.9066343055183</v>
      </c>
      <c r="O20" s="80">
        <f t="shared" si="5"/>
        <v>1494.7062374966695</v>
      </c>
      <c r="P20" s="54">
        <v>16</v>
      </c>
      <c r="Q20" s="55">
        <v>4</v>
      </c>
      <c r="R20" s="46">
        <v>0.05</v>
      </c>
      <c r="S20" s="46">
        <v>7.0000000000000007E-2</v>
      </c>
      <c r="T20" s="47">
        <v>5.0000000000000001E-3</v>
      </c>
    </row>
    <row r="21" spans="1:20" ht="12.75" thickBot="1" x14ac:dyDescent="0.2">
      <c r="A21" s="56" t="s">
        <v>69</v>
      </c>
      <c r="B21" s="57"/>
      <c r="C21" s="60">
        <f>SUM(C5:C20)</f>
        <v>1800959.6130637967</v>
      </c>
      <c r="D21" s="81"/>
      <c r="E21" s="60">
        <f t="shared" ref="E21:O21" si="14">SUM(E5:E20)</f>
        <v>973602.65112796205</v>
      </c>
      <c r="F21" s="60">
        <f t="shared" si="14"/>
        <v>799999.99999999825</v>
      </c>
      <c r="G21" s="60">
        <f t="shared" si="14"/>
        <v>173602.65112796347</v>
      </c>
      <c r="H21" s="82">
        <f t="shared" si="14"/>
        <v>924154.57835993718</v>
      </c>
      <c r="I21" s="82">
        <f t="shared" si="14"/>
        <v>8680.1325563981754</v>
      </c>
      <c r="J21" s="82">
        <f t="shared" si="14"/>
        <v>9004.7980653189843</v>
      </c>
      <c r="K21" s="82">
        <f t="shared" si="14"/>
        <v>31763.142146307826</v>
      </c>
      <c r="L21" s="82">
        <f t="shared" si="14"/>
        <v>26879.994306338274</v>
      </c>
      <c r="M21" s="82">
        <f t="shared" si="14"/>
        <v>10481.836908281583</v>
      </c>
      <c r="N21" s="82">
        <f t="shared" si="14"/>
        <v>21281.305238026245</v>
      </c>
      <c r="O21" s="83">
        <f t="shared" si="14"/>
        <v>18009.596185246643</v>
      </c>
    </row>
    <row r="22" spans="1:20" ht="12.75" thickBot="1" x14ac:dyDescent="0.2">
      <c r="A22" s="58" t="s">
        <v>9</v>
      </c>
      <c r="B22" s="59"/>
      <c r="C22" s="81"/>
      <c r="D22" s="81"/>
      <c r="E22" s="81"/>
      <c r="F22" s="60"/>
      <c r="G22" s="60"/>
      <c r="H22" s="60"/>
      <c r="I22" s="60"/>
      <c r="J22" s="60"/>
      <c r="K22" s="60" t="s">
        <v>21</v>
      </c>
      <c r="L22" s="60">
        <f>L21</f>
        <v>26879.994306338274</v>
      </c>
      <c r="M22" s="60"/>
      <c r="N22" s="60" t="s">
        <v>22</v>
      </c>
      <c r="O22" s="83">
        <f>O21</f>
        <v>18009.596185246643</v>
      </c>
    </row>
    <row r="23" spans="1:20" ht="12.75" thickBot="1" x14ac:dyDescent="0.2">
      <c r="A23" s="61" t="s">
        <v>10</v>
      </c>
      <c r="B23" s="62"/>
      <c r="C23" s="84"/>
      <c r="D23" s="85"/>
      <c r="E23" s="85"/>
      <c r="F23" s="86"/>
      <c r="G23" s="86"/>
      <c r="H23" s="87"/>
      <c r="I23" s="87"/>
      <c r="J23" s="60"/>
      <c r="K23" s="60" t="s">
        <v>21</v>
      </c>
      <c r="L23" s="88">
        <f>L22/C21</f>
        <v>1.4925373179585057E-2</v>
      </c>
      <c r="M23" s="89"/>
      <c r="N23" s="60" t="s">
        <v>22</v>
      </c>
      <c r="O23" s="90">
        <f>O22/C21</f>
        <v>1.0000000030321988E-2</v>
      </c>
    </row>
    <row r="25" spans="1:20" ht="36" customHeight="1" x14ac:dyDescent="0.15">
      <c r="A25" s="31" t="s">
        <v>70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2"/>
      <c r="N25" s="32"/>
      <c r="O25" s="32"/>
    </row>
    <row r="26" spans="1:20" x14ac:dyDescent="0.15">
      <c r="A26" s="34" t="s">
        <v>68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5"/>
      <c r="N26" s="35"/>
      <c r="O26" s="35"/>
    </row>
    <row r="27" spans="1:20" ht="44.25" customHeight="1" thickBot="1" x14ac:dyDescent="0.2">
      <c r="A27" s="36" t="s">
        <v>30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</row>
    <row r="28" spans="1:20" ht="27.75" customHeight="1" thickBot="1" x14ac:dyDescent="0.2">
      <c r="A28" s="37" t="s">
        <v>2</v>
      </c>
      <c r="B28" s="38" t="s">
        <v>3</v>
      </c>
      <c r="C28" s="38" t="s">
        <v>4</v>
      </c>
      <c r="D28" s="38" t="s">
        <v>5</v>
      </c>
      <c r="E28" s="38" t="s">
        <v>6</v>
      </c>
      <c r="F28" s="38" t="s">
        <v>7</v>
      </c>
      <c r="G28" s="38" t="s">
        <v>8</v>
      </c>
      <c r="H28" s="38" t="s">
        <v>15</v>
      </c>
      <c r="I28" s="38" t="s">
        <v>11</v>
      </c>
      <c r="J28" s="38" t="s">
        <v>16</v>
      </c>
      <c r="K28" s="38" t="s">
        <v>18</v>
      </c>
      <c r="L28" s="38" t="s">
        <v>23</v>
      </c>
      <c r="M28" s="38" t="s">
        <v>12</v>
      </c>
      <c r="N28" s="38" t="s">
        <v>19</v>
      </c>
      <c r="O28" s="39" t="s">
        <v>20</v>
      </c>
      <c r="P28" s="40" t="s">
        <v>13</v>
      </c>
      <c r="Q28" s="38" t="s">
        <v>14</v>
      </c>
      <c r="R28" s="33" t="s">
        <v>0</v>
      </c>
      <c r="S28" s="33" t="s">
        <v>1</v>
      </c>
      <c r="T28" s="33" t="s">
        <v>17</v>
      </c>
    </row>
    <row r="29" spans="1:20" ht="17.25" customHeight="1" x14ac:dyDescent="0.15">
      <c r="A29" s="42">
        <v>1</v>
      </c>
      <c r="B29" s="74">
        <v>4000000</v>
      </c>
      <c r="C29" s="74">
        <f t="shared" ref="C29:C44" si="15">B29/Q29</f>
        <v>1000000</v>
      </c>
      <c r="D29" s="43">
        <v>9.6394527600000002E-2</v>
      </c>
      <c r="E29" s="74">
        <f>B29*((1+D29/Q29)^P29)*(D29/Q29)/((1+D29/Q29)^P29-1)</f>
        <v>304250.82847748813</v>
      </c>
      <c r="F29" s="74">
        <f>E29-G29</f>
        <v>207856.30087748813</v>
      </c>
      <c r="G29" s="74">
        <f t="shared" ref="G29:G44" si="16">B29*D29/Q29</f>
        <v>96394.527600000001</v>
      </c>
      <c r="H29" s="74">
        <f>B29*((1+S29/Q29)^P29)*(S29/Q29)/((1+S29/Q29)^P29-1)</f>
        <v>288798.30573748023</v>
      </c>
      <c r="I29" s="74">
        <f t="shared" ref="I29:I44" si="17">G29*R29</f>
        <v>4819.7263800000001</v>
      </c>
      <c r="J29" s="74">
        <f t="shared" ref="J29:J44" si="18">C29*T29</f>
        <v>5000</v>
      </c>
      <c r="K29" s="74">
        <f>E29-H29-I29-J29</f>
        <v>5632.796360007902</v>
      </c>
      <c r="L29" s="74">
        <f>K29/(1+S29/Q29)^A29</f>
        <v>5535.9177985335646</v>
      </c>
      <c r="M29" s="74">
        <f>K29*0.33</f>
        <v>1858.8227988026078</v>
      </c>
      <c r="N29" s="74">
        <f t="shared" ref="N29:N44" si="19">K29-M29</f>
        <v>3773.9735612052941</v>
      </c>
      <c r="O29" s="75">
        <f t="shared" ref="O29:O44" si="20">N29/(1+S29/Q29)^A29</f>
        <v>3709.0649250174879</v>
      </c>
      <c r="P29" s="44">
        <v>16</v>
      </c>
      <c r="Q29" s="45">
        <v>4</v>
      </c>
      <c r="R29" s="46">
        <v>0.05</v>
      </c>
      <c r="S29" s="46">
        <v>7.0000000000000007E-2</v>
      </c>
      <c r="T29" s="47">
        <v>5.0000000000000001E-3</v>
      </c>
    </row>
    <row r="30" spans="1:20" ht="16.5" customHeight="1" x14ac:dyDescent="0.15">
      <c r="A30" s="48">
        <v>2</v>
      </c>
      <c r="B30" s="76">
        <f>B29-F29</f>
        <v>3792143.6991225118</v>
      </c>
      <c r="C30" s="76">
        <f t="shared" si="15"/>
        <v>948035.92478062795</v>
      </c>
      <c r="D30" s="49">
        <f>D29</f>
        <v>9.6394527600000002E-2</v>
      </c>
      <c r="E30" s="76">
        <f>E29</f>
        <v>304250.82847748813</v>
      </c>
      <c r="F30" s="76">
        <f t="shared" ref="F30:F44" si="21">E30-G30</f>
        <v>212865.35336043037</v>
      </c>
      <c r="G30" s="76">
        <f t="shared" si="16"/>
        <v>91385.475117057766</v>
      </c>
      <c r="H30" s="76">
        <f>H29</f>
        <v>288798.30573748023</v>
      </c>
      <c r="I30" s="74">
        <f t="shared" si="17"/>
        <v>4569.2737558528888</v>
      </c>
      <c r="J30" s="74">
        <f t="shared" si="18"/>
        <v>4740.1796239031401</v>
      </c>
      <c r="K30" s="74">
        <f t="shared" ref="K30:K44" si="22">E30-H30-I30-J30</f>
        <v>6143.0693602518722</v>
      </c>
      <c r="L30" s="74">
        <f t="shared" ref="L30:L44" si="23">K30/(1+S30/Q30)^A30</f>
        <v>5933.5770070468243</v>
      </c>
      <c r="M30" s="74">
        <f t="shared" ref="M30:M44" si="24">K30*0.33</f>
        <v>2027.212888883118</v>
      </c>
      <c r="N30" s="74">
        <f t="shared" si="19"/>
        <v>4115.8564713687538</v>
      </c>
      <c r="O30" s="77">
        <f t="shared" si="20"/>
        <v>3975.4965947213718</v>
      </c>
      <c r="P30" s="50">
        <v>16</v>
      </c>
      <c r="Q30" s="51">
        <v>4</v>
      </c>
      <c r="R30" s="46">
        <v>0.05</v>
      </c>
      <c r="S30" s="46">
        <v>7.0000000000000007E-2</v>
      </c>
      <c r="T30" s="47">
        <v>5.0000000000000001E-3</v>
      </c>
    </row>
    <row r="31" spans="1:20" x14ac:dyDescent="0.15">
      <c r="A31" s="48">
        <v>3</v>
      </c>
      <c r="B31" s="76">
        <f t="shared" ref="B31:B44" si="25">B30-F30</f>
        <v>3579278.3457620814</v>
      </c>
      <c r="C31" s="76">
        <f t="shared" si="15"/>
        <v>894819.58644052036</v>
      </c>
      <c r="D31" s="49">
        <f t="shared" ref="D31:D44" si="26">D30</f>
        <v>9.6394527600000002E-2</v>
      </c>
      <c r="E31" s="76">
        <f t="shared" ref="E31:E44" si="27">E30</f>
        <v>304250.82847748813</v>
      </c>
      <c r="F31" s="76">
        <f t="shared" si="21"/>
        <v>217995.11715532682</v>
      </c>
      <c r="G31" s="76">
        <f t="shared" si="16"/>
        <v>86255.711322161325</v>
      </c>
      <c r="H31" s="76">
        <f t="shared" ref="H31:H44" si="28">H30</f>
        <v>288798.30573748023</v>
      </c>
      <c r="I31" s="74">
        <f t="shared" si="17"/>
        <v>4312.7855661080666</v>
      </c>
      <c r="J31" s="74">
        <f t="shared" si="18"/>
        <v>4474.0979322026024</v>
      </c>
      <c r="K31" s="74">
        <f t="shared" si="22"/>
        <v>6665.639241697233</v>
      </c>
      <c r="L31" s="74">
        <f t="shared" si="23"/>
        <v>6327.5932099674255</v>
      </c>
      <c r="M31" s="74">
        <f t="shared" si="24"/>
        <v>2199.6609497600871</v>
      </c>
      <c r="N31" s="74">
        <f t="shared" si="19"/>
        <v>4465.9782919371464</v>
      </c>
      <c r="O31" s="77">
        <f t="shared" si="20"/>
        <v>4239.4874506781753</v>
      </c>
      <c r="P31" s="50">
        <v>16</v>
      </c>
      <c r="Q31" s="51">
        <v>4</v>
      </c>
      <c r="R31" s="46">
        <v>0.05</v>
      </c>
      <c r="S31" s="46">
        <v>7.0000000000000007E-2</v>
      </c>
      <c r="T31" s="47">
        <v>5.0000000000000001E-3</v>
      </c>
    </row>
    <row r="32" spans="1:20" x14ac:dyDescent="0.15">
      <c r="A32" s="48">
        <v>4</v>
      </c>
      <c r="B32" s="76">
        <f t="shared" si="25"/>
        <v>3361283.2286067544</v>
      </c>
      <c r="C32" s="76">
        <f t="shared" si="15"/>
        <v>840320.80715168861</v>
      </c>
      <c r="D32" s="49">
        <f t="shared" si="26"/>
        <v>9.6394527600000002E-2</v>
      </c>
      <c r="E32" s="76">
        <f t="shared" si="27"/>
        <v>304250.82847748813</v>
      </c>
      <c r="F32" s="76">
        <f t="shared" si="21"/>
        <v>223248.50123965042</v>
      </c>
      <c r="G32" s="76">
        <f t="shared" si="16"/>
        <v>81002.32723783773</v>
      </c>
      <c r="H32" s="76">
        <f t="shared" si="28"/>
        <v>288798.30573748023</v>
      </c>
      <c r="I32" s="74">
        <f t="shared" si="17"/>
        <v>4050.1163618918868</v>
      </c>
      <c r="J32" s="74">
        <f t="shared" si="18"/>
        <v>4201.6040357584434</v>
      </c>
      <c r="K32" s="74">
        <f t="shared" si="22"/>
        <v>7200.8023423575714</v>
      </c>
      <c r="L32" s="74">
        <f t="shared" si="23"/>
        <v>6718.0497921425203</v>
      </c>
      <c r="M32" s="74">
        <f t="shared" si="24"/>
        <v>2376.2647729779987</v>
      </c>
      <c r="N32" s="74">
        <f t="shared" si="19"/>
        <v>4824.5375693795722</v>
      </c>
      <c r="O32" s="77">
        <f t="shared" si="20"/>
        <v>4501.0933607354882</v>
      </c>
      <c r="P32" s="50">
        <v>16</v>
      </c>
      <c r="Q32" s="51">
        <v>4</v>
      </c>
      <c r="R32" s="46">
        <v>0.05</v>
      </c>
      <c r="S32" s="46">
        <v>7.0000000000000007E-2</v>
      </c>
      <c r="T32" s="47">
        <v>5.0000000000000001E-3</v>
      </c>
    </row>
    <row r="33" spans="1:20" x14ac:dyDescent="0.15">
      <c r="A33" s="48">
        <v>5</v>
      </c>
      <c r="B33" s="76">
        <f t="shared" si="25"/>
        <v>3138034.727367104</v>
      </c>
      <c r="C33" s="76">
        <f t="shared" si="15"/>
        <v>784508.68184177601</v>
      </c>
      <c r="D33" s="49">
        <f t="shared" si="26"/>
        <v>9.6394527600000002E-2</v>
      </c>
      <c r="E33" s="76">
        <f t="shared" si="27"/>
        <v>304250.82847748813</v>
      </c>
      <c r="F33" s="76">
        <f t="shared" si="21"/>
        <v>228628.48469325143</v>
      </c>
      <c r="G33" s="76">
        <f t="shared" si="16"/>
        <v>75622.343784236698</v>
      </c>
      <c r="H33" s="76">
        <f t="shared" si="28"/>
        <v>288798.30573748023</v>
      </c>
      <c r="I33" s="74">
        <f t="shared" si="17"/>
        <v>3781.117189211835</v>
      </c>
      <c r="J33" s="74">
        <f t="shared" si="18"/>
        <v>3922.5434092088799</v>
      </c>
      <c r="K33" s="74">
        <f t="shared" si="22"/>
        <v>7748.8621415871876</v>
      </c>
      <c r="L33" s="74">
        <f t="shared" si="23"/>
        <v>7105.0288387106166</v>
      </c>
      <c r="M33" s="74">
        <f t="shared" si="24"/>
        <v>2557.1245067237719</v>
      </c>
      <c r="N33" s="74">
        <f t="shared" si="19"/>
        <v>5191.7376348634152</v>
      </c>
      <c r="O33" s="77">
        <f t="shared" si="20"/>
        <v>4760.3693219361121</v>
      </c>
      <c r="P33" s="50">
        <v>16</v>
      </c>
      <c r="Q33" s="51">
        <v>4</v>
      </c>
      <c r="R33" s="46">
        <v>0.05</v>
      </c>
      <c r="S33" s="46">
        <v>7.0000000000000007E-2</v>
      </c>
      <c r="T33" s="47">
        <v>5.0000000000000001E-3</v>
      </c>
    </row>
    <row r="34" spans="1:20" x14ac:dyDescent="0.15">
      <c r="A34" s="48">
        <v>6</v>
      </c>
      <c r="B34" s="76">
        <f t="shared" si="25"/>
        <v>2909406.2426738525</v>
      </c>
      <c r="C34" s="76">
        <f t="shared" si="15"/>
        <v>727351.56066846312</v>
      </c>
      <c r="D34" s="49">
        <f t="shared" si="26"/>
        <v>9.6394527600000002E-2</v>
      </c>
      <c r="E34" s="76">
        <f t="shared" si="27"/>
        <v>304250.82847748813</v>
      </c>
      <c r="F34" s="76">
        <f t="shared" si="21"/>
        <v>234138.11838772887</v>
      </c>
      <c r="G34" s="76">
        <f t="shared" si="16"/>
        <v>70112.710089759246</v>
      </c>
      <c r="H34" s="76">
        <f t="shared" si="28"/>
        <v>288798.30573748023</v>
      </c>
      <c r="I34" s="74">
        <f t="shared" si="17"/>
        <v>3505.6355044879624</v>
      </c>
      <c r="J34" s="74">
        <f t="shared" si="18"/>
        <v>3636.7578033423156</v>
      </c>
      <c r="K34" s="74">
        <f t="shared" si="22"/>
        <v>8310.129432177624</v>
      </c>
      <c r="L34" s="74">
        <f t="shared" si="23"/>
        <v>7488.6111583270567</v>
      </c>
      <c r="M34" s="74">
        <f t="shared" si="24"/>
        <v>2742.3427126186161</v>
      </c>
      <c r="N34" s="74">
        <f t="shared" si="19"/>
        <v>5567.7867195590079</v>
      </c>
      <c r="O34" s="77">
        <f t="shared" si="20"/>
        <v>5017.3694760791277</v>
      </c>
      <c r="P34" s="50">
        <v>16</v>
      </c>
      <c r="Q34" s="51">
        <v>4</v>
      </c>
      <c r="R34" s="46">
        <v>0.05</v>
      </c>
      <c r="S34" s="46">
        <v>7.0000000000000007E-2</v>
      </c>
      <c r="T34" s="47">
        <v>5.0000000000000001E-3</v>
      </c>
    </row>
    <row r="35" spans="1:20" x14ac:dyDescent="0.15">
      <c r="A35" s="48">
        <v>7</v>
      </c>
      <c r="B35" s="76">
        <f t="shared" si="25"/>
        <v>2675268.1242861236</v>
      </c>
      <c r="C35" s="76">
        <f t="shared" si="15"/>
        <v>668817.03107153089</v>
      </c>
      <c r="D35" s="49">
        <f t="shared" si="26"/>
        <v>9.6394527600000002E-2</v>
      </c>
      <c r="E35" s="76">
        <f t="shared" si="27"/>
        <v>304250.82847748813</v>
      </c>
      <c r="F35" s="76">
        <f t="shared" si="21"/>
        <v>239780.52671651338</v>
      </c>
      <c r="G35" s="76">
        <f t="shared" si="16"/>
        <v>64470.30176097474</v>
      </c>
      <c r="H35" s="76">
        <f t="shared" si="28"/>
        <v>288798.30573748023</v>
      </c>
      <c r="I35" s="74">
        <f t="shared" si="17"/>
        <v>3223.5150880487372</v>
      </c>
      <c r="J35" s="74">
        <f t="shared" si="18"/>
        <v>3344.0851553576545</v>
      </c>
      <c r="K35" s="74">
        <f t="shared" si="22"/>
        <v>8884.9224966015099</v>
      </c>
      <c r="L35" s="74">
        <f t="shared" si="23"/>
        <v>7868.8763059957364</v>
      </c>
      <c r="M35" s="74">
        <f t="shared" si="24"/>
        <v>2932.0244238784985</v>
      </c>
      <c r="N35" s="74">
        <f t="shared" si="19"/>
        <v>5952.8980727230119</v>
      </c>
      <c r="O35" s="77">
        <f t="shared" si="20"/>
        <v>5272.1471250171435</v>
      </c>
      <c r="P35" s="50">
        <v>16</v>
      </c>
      <c r="Q35" s="51">
        <v>4</v>
      </c>
      <c r="R35" s="46">
        <v>0.05</v>
      </c>
      <c r="S35" s="46">
        <v>7.0000000000000007E-2</v>
      </c>
      <c r="T35" s="47">
        <v>5.0000000000000001E-3</v>
      </c>
    </row>
    <row r="36" spans="1:20" x14ac:dyDescent="0.15">
      <c r="A36" s="48">
        <v>8</v>
      </c>
      <c r="B36" s="76">
        <f t="shared" si="25"/>
        <v>2435487.59756961</v>
      </c>
      <c r="C36" s="76">
        <f t="shared" si="15"/>
        <v>608871.8993924025</v>
      </c>
      <c r="D36" s="49">
        <f t="shared" si="26"/>
        <v>9.6394527600000002E-2</v>
      </c>
      <c r="E36" s="76">
        <f t="shared" si="27"/>
        <v>304250.82847748813</v>
      </c>
      <c r="F36" s="76">
        <f t="shared" si="21"/>
        <v>245558.90936664277</v>
      </c>
      <c r="G36" s="76">
        <f t="shared" si="16"/>
        <v>58691.919110845367</v>
      </c>
      <c r="H36" s="76">
        <f t="shared" si="28"/>
        <v>288798.30573748023</v>
      </c>
      <c r="I36" s="74">
        <f t="shared" si="17"/>
        <v>2934.5959555422687</v>
      </c>
      <c r="J36" s="74">
        <f t="shared" si="18"/>
        <v>3044.3594969620126</v>
      </c>
      <c r="K36" s="74">
        <f t="shared" si="22"/>
        <v>9473.5672875036216</v>
      </c>
      <c r="L36" s="74">
        <f t="shared" si="23"/>
        <v>8245.9026055137947</v>
      </c>
      <c r="M36" s="74">
        <f t="shared" si="24"/>
        <v>3126.2772048761954</v>
      </c>
      <c r="N36" s="74">
        <f t="shared" si="19"/>
        <v>6347.2900826274263</v>
      </c>
      <c r="O36" s="77">
        <f t="shared" si="20"/>
        <v>5524.754745694242</v>
      </c>
      <c r="P36" s="50">
        <v>16</v>
      </c>
      <c r="Q36" s="51">
        <v>4</v>
      </c>
      <c r="R36" s="46">
        <v>0.05</v>
      </c>
      <c r="S36" s="46">
        <v>7.0000000000000007E-2</v>
      </c>
      <c r="T36" s="47">
        <v>5.0000000000000001E-3</v>
      </c>
    </row>
    <row r="37" spans="1:20" x14ac:dyDescent="0.15">
      <c r="A37" s="48">
        <v>9</v>
      </c>
      <c r="B37" s="76">
        <f t="shared" si="25"/>
        <v>2189928.6882029674</v>
      </c>
      <c r="C37" s="76">
        <f t="shared" si="15"/>
        <v>547482.17205074185</v>
      </c>
      <c r="D37" s="49">
        <f t="shared" si="26"/>
        <v>9.6394527600000002E-2</v>
      </c>
      <c r="E37" s="76">
        <f t="shared" si="27"/>
        <v>304250.82847748813</v>
      </c>
      <c r="F37" s="76">
        <f t="shared" si="21"/>
        <v>251476.54313323495</v>
      </c>
      <c r="G37" s="76">
        <f t="shared" si="16"/>
        <v>52774.285344253185</v>
      </c>
      <c r="H37" s="76">
        <f t="shared" si="28"/>
        <v>288798.30573748023</v>
      </c>
      <c r="I37" s="74">
        <f t="shared" si="17"/>
        <v>2638.7142672126593</v>
      </c>
      <c r="J37" s="74">
        <f t="shared" si="18"/>
        <v>2737.4108602537094</v>
      </c>
      <c r="K37" s="74">
        <f t="shared" si="22"/>
        <v>10076.397612541534</v>
      </c>
      <c r="L37" s="74">
        <f t="shared" si="23"/>
        <v>8619.7671715360339</v>
      </c>
      <c r="M37" s="74">
        <f t="shared" si="24"/>
        <v>3325.2112121387063</v>
      </c>
      <c r="N37" s="74">
        <f t="shared" si="19"/>
        <v>6751.1864004028275</v>
      </c>
      <c r="O37" s="77">
        <f t="shared" si="20"/>
        <v>5775.2440049291426</v>
      </c>
      <c r="P37" s="50">
        <v>16</v>
      </c>
      <c r="Q37" s="51">
        <v>4</v>
      </c>
      <c r="R37" s="46">
        <v>0.05</v>
      </c>
      <c r="S37" s="46">
        <v>7.0000000000000007E-2</v>
      </c>
      <c r="T37" s="47">
        <v>5.0000000000000001E-3</v>
      </c>
    </row>
    <row r="38" spans="1:20" x14ac:dyDescent="0.15">
      <c r="A38" s="48">
        <v>10</v>
      </c>
      <c r="B38" s="76">
        <f t="shared" si="25"/>
        <v>1938452.1450697323</v>
      </c>
      <c r="C38" s="76">
        <f t="shared" si="15"/>
        <v>484613.03626743308</v>
      </c>
      <c r="D38" s="49">
        <f t="shared" si="26"/>
        <v>9.6394527600000002E-2</v>
      </c>
      <c r="E38" s="76">
        <f t="shared" si="27"/>
        <v>304250.82847748813</v>
      </c>
      <c r="F38" s="76">
        <f t="shared" si="21"/>
        <v>257536.78377768726</v>
      </c>
      <c r="G38" s="76">
        <f t="shared" si="16"/>
        <v>46714.044699800877</v>
      </c>
      <c r="H38" s="76">
        <f t="shared" si="28"/>
        <v>288798.30573748023</v>
      </c>
      <c r="I38" s="74">
        <f t="shared" si="17"/>
        <v>2335.702234990044</v>
      </c>
      <c r="J38" s="74">
        <f t="shared" si="18"/>
        <v>2423.0651813371655</v>
      </c>
      <c r="K38" s="74">
        <f t="shared" si="22"/>
        <v>10693.755323680693</v>
      </c>
      <c r="L38" s="74">
        <f t="shared" si="23"/>
        <v>8990.5459312655948</v>
      </c>
      <c r="M38" s="74">
        <f t="shared" si="24"/>
        <v>3528.9392568146286</v>
      </c>
      <c r="N38" s="74">
        <f t="shared" si="19"/>
        <v>7164.8160668660639</v>
      </c>
      <c r="O38" s="77">
        <f t="shared" si="20"/>
        <v>6023.6657739479488</v>
      </c>
      <c r="P38" s="50">
        <v>16</v>
      </c>
      <c r="Q38" s="51">
        <v>4</v>
      </c>
      <c r="R38" s="46">
        <v>0.05</v>
      </c>
      <c r="S38" s="46">
        <v>7.0000000000000007E-2</v>
      </c>
      <c r="T38" s="47">
        <v>5.0000000000000001E-3</v>
      </c>
    </row>
    <row r="39" spans="1:20" x14ac:dyDescent="0.15">
      <c r="A39" s="48">
        <v>11</v>
      </c>
      <c r="B39" s="76">
        <f t="shared" si="25"/>
        <v>1680915.3612920451</v>
      </c>
      <c r="C39" s="76">
        <f t="shared" si="15"/>
        <v>420228.84032301127</v>
      </c>
      <c r="D39" s="49">
        <f t="shared" si="26"/>
        <v>9.6394527600000002E-2</v>
      </c>
      <c r="E39" s="76">
        <f t="shared" si="27"/>
        <v>304250.82847748813</v>
      </c>
      <c r="F39" s="76">
        <f t="shared" si="21"/>
        <v>263743.06793065561</v>
      </c>
      <c r="G39" s="76">
        <f t="shared" si="16"/>
        <v>40507.760546832505</v>
      </c>
      <c r="H39" s="76">
        <f t="shared" si="28"/>
        <v>288798.30573748023</v>
      </c>
      <c r="I39" s="74">
        <f t="shared" si="17"/>
        <v>2025.3880273416253</v>
      </c>
      <c r="J39" s="74">
        <f t="shared" si="18"/>
        <v>2101.1442016150563</v>
      </c>
      <c r="K39" s="74">
        <f t="shared" si="22"/>
        <v>11325.990511051221</v>
      </c>
      <c r="L39" s="74">
        <f t="shared" si="23"/>
        <v>9358.3136457773962</v>
      </c>
      <c r="M39" s="74">
        <f t="shared" si="24"/>
        <v>3737.5768686469032</v>
      </c>
      <c r="N39" s="74">
        <f t="shared" si="19"/>
        <v>7588.4136424043172</v>
      </c>
      <c r="O39" s="77">
        <f t="shared" si="20"/>
        <v>6270.0701426708547</v>
      </c>
      <c r="P39" s="50">
        <v>16</v>
      </c>
      <c r="Q39" s="51">
        <v>4</v>
      </c>
      <c r="R39" s="46">
        <v>0.05</v>
      </c>
      <c r="S39" s="46">
        <v>7.0000000000000007E-2</v>
      </c>
      <c r="T39" s="47">
        <v>5.0000000000000001E-3</v>
      </c>
    </row>
    <row r="40" spans="1:20" x14ac:dyDescent="0.15">
      <c r="A40" s="48">
        <v>12</v>
      </c>
      <c r="B40" s="76">
        <f t="shared" si="25"/>
        <v>1417172.2933613895</v>
      </c>
      <c r="C40" s="76">
        <f t="shared" si="15"/>
        <v>354293.07334034739</v>
      </c>
      <c r="D40" s="49">
        <f t="shared" si="26"/>
        <v>9.6394527600000002E-2</v>
      </c>
      <c r="E40" s="76">
        <f t="shared" si="27"/>
        <v>304250.82847748813</v>
      </c>
      <c r="F40" s="76">
        <f t="shared" si="21"/>
        <v>270098.91504089319</v>
      </c>
      <c r="G40" s="76">
        <f t="shared" si="16"/>
        <v>34151.913436594943</v>
      </c>
      <c r="H40" s="76">
        <f t="shared" si="28"/>
        <v>288798.30573748023</v>
      </c>
      <c r="I40" s="74">
        <f t="shared" si="17"/>
        <v>1707.5956718297473</v>
      </c>
      <c r="J40" s="74">
        <f t="shared" si="18"/>
        <v>1771.4653667017369</v>
      </c>
      <c r="K40" s="74">
        <f t="shared" si="22"/>
        <v>11973.461701476417</v>
      </c>
      <c r="L40" s="74">
        <f t="shared" si="23"/>
        <v>9723.143930980641</v>
      </c>
      <c r="M40" s="74">
        <f t="shared" si="24"/>
        <v>3951.2423614872177</v>
      </c>
      <c r="N40" s="74">
        <f t="shared" si="19"/>
        <v>8022.2193399891994</v>
      </c>
      <c r="O40" s="77">
        <f t="shared" si="20"/>
        <v>6514.5064337570293</v>
      </c>
      <c r="P40" s="50">
        <v>16</v>
      </c>
      <c r="Q40" s="51">
        <v>4</v>
      </c>
      <c r="R40" s="46">
        <v>0.05</v>
      </c>
      <c r="S40" s="46">
        <v>7.0000000000000007E-2</v>
      </c>
      <c r="T40" s="47">
        <v>5.0000000000000001E-3</v>
      </c>
    </row>
    <row r="41" spans="1:20" x14ac:dyDescent="0.15">
      <c r="A41" s="48">
        <v>13</v>
      </c>
      <c r="B41" s="76">
        <f t="shared" si="25"/>
        <v>1147073.3783204963</v>
      </c>
      <c r="C41" s="76">
        <f t="shared" si="15"/>
        <v>286768.34458012407</v>
      </c>
      <c r="D41" s="49">
        <f t="shared" si="26"/>
        <v>9.6394527600000002E-2</v>
      </c>
      <c r="E41" s="76">
        <f t="shared" si="27"/>
        <v>304250.82847748813</v>
      </c>
      <c r="F41" s="76">
        <f t="shared" si="21"/>
        <v>276607.92937105306</v>
      </c>
      <c r="G41" s="76">
        <f t="shared" si="16"/>
        <v>27642.899106435081</v>
      </c>
      <c r="H41" s="76">
        <f t="shared" si="28"/>
        <v>288798.30573748023</v>
      </c>
      <c r="I41" s="74">
        <f t="shared" si="17"/>
        <v>1382.1449553217542</v>
      </c>
      <c r="J41" s="74">
        <f t="shared" si="18"/>
        <v>1433.8417229006204</v>
      </c>
      <c r="K41" s="74">
        <f t="shared" si="22"/>
        <v>12636.536061785528</v>
      </c>
      <c r="L41" s="74">
        <f t="shared" si="23"/>
        <v>10085.109278226717</v>
      </c>
      <c r="M41" s="74">
        <f t="shared" si="24"/>
        <v>4170.0569003892242</v>
      </c>
      <c r="N41" s="74">
        <f t="shared" si="19"/>
        <v>8466.4791613963025</v>
      </c>
      <c r="O41" s="77">
        <f t="shared" si="20"/>
        <v>6757.0232164118988</v>
      </c>
      <c r="P41" s="50">
        <v>16</v>
      </c>
      <c r="Q41" s="51">
        <v>4</v>
      </c>
      <c r="R41" s="46">
        <v>0.05</v>
      </c>
      <c r="S41" s="46">
        <v>7.0000000000000007E-2</v>
      </c>
      <c r="T41" s="47">
        <v>5.0000000000000001E-3</v>
      </c>
    </row>
    <row r="42" spans="1:20" x14ac:dyDescent="0.15">
      <c r="A42" s="48">
        <v>14</v>
      </c>
      <c r="B42" s="76">
        <f t="shared" si="25"/>
        <v>870465.44894944318</v>
      </c>
      <c r="C42" s="76">
        <f t="shared" si="15"/>
        <v>217616.36223736079</v>
      </c>
      <c r="D42" s="49">
        <f t="shared" si="26"/>
        <v>9.6394527600000002E-2</v>
      </c>
      <c r="E42" s="76">
        <f t="shared" si="27"/>
        <v>304250.82847748813</v>
      </c>
      <c r="F42" s="76">
        <f t="shared" si="21"/>
        <v>283273.80204158725</v>
      </c>
      <c r="G42" s="76">
        <f t="shared" si="16"/>
        <v>20977.026435900872</v>
      </c>
      <c r="H42" s="76">
        <f t="shared" si="28"/>
        <v>288798.30573748023</v>
      </c>
      <c r="I42" s="74">
        <f t="shared" si="17"/>
        <v>1048.8513217950438</v>
      </c>
      <c r="J42" s="74">
        <f t="shared" si="18"/>
        <v>1088.0818111868041</v>
      </c>
      <c r="K42" s="74">
        <f t="shared" si="22"/>
        <v>13315.589607026053</v>
      </c>
      <c r="L42" s="74">
        <f t="shared" si="23"/>
        <v>10444.281074568504</v>
      </c>
      <c r="M42" s="74">
        <f t="shared" si="24"/>
        <v>4394.1445703185982</v>
      </c>
      <c r="N42" s="74">
        <f t="shared" si="19"/>
        <v>8921.4450367074551</v>
      </c>
      <c r="O42" s="77">
        <f t="shared" si="20"/>
        <v>6997.668319960897</v>
      </c>
      <c r="P42" s="50">
        <v>16</v>
      </c>
      <c r="Q42" s="51">
        <v>4</v>
      </c>
      <c r="R42" s="46">
        <v>0.05</v>
      </c>
      <c r="S42" s="46">
        <v>7.0000000000000007E-2</v>
      </c>
      <c r="T42" s="47">
        <v>5.0000000000000001E-3</v>
      </c>
    </row>
    <row r="43" spans="1:20" x14ac:dyDescent="0.15">
      <c r="A43" s="48">
        <v>15</v>
      </c>
      <c r="B43" s="76">
        <f t="shared" si="25"/>
        <v>587191.64690785599</v>
      </c>
      <c r="C43" s="76">
        <f t="shared" si="15"/>
        <v>146797.911726964</v>
      </c>
      <c r="D43" s="49">
        <f t="shared" si="26"/>
        <v>9.6394527600000002E-2</v>
      </c>
      <c r="E43" s="76">
        <f t="shared" si="27"/>
        <v>304250.82847748813</v>
      </c>
      <c r="F43" s="76">
        <f t="shared" si="21"/>
        <v>290100.31312390091</v>
      </c>
      <c r="G43" s="76">
        <f t="shared" si="16"/>
        <v>14150.515353587194</v>
      </c>
      <c r="H43" s="76">
        <f t="shared" si="28"/>
        <v>288798.30573748023</v>
      </c>
      <c r="I43" s="74">
        <f t="shared" si="17"/>
        <v>707.52576767935977</v>
      </c>
      <c r="J43" s="74">
        <f t="shared" si="18"/>
        <v>733.98955863482001</v>
      </c>
      <c r="K43" s="74">
        <f t="shared" si="22"/>
        <v>14011.007413693724</v>
      </c>
      <c r="L43" s="74">
        <f t="shared" si="23"/>
        <v>10800.729622677281</v>
      </c>
      <c r="M43" s="74">
        <f t="shared" si="24"/>
        <v>4623.6324465189291</v>
      </c>
      <c r="N43" s="74">
        <f t="shared" si="19"/>
        <v>9387.3749671747937</v>
      </c>
      <c r="O43" s="77">
        <f t="shared" si="20"/>
        <v>7236.4888471937784</v>
      </c>
      <c r="P43" s="50">
        <v>16</v>
      </c>
      <c r="Q43" s="51">
        <v>4</v>
      </c>
      <c r="R43" s="46">
        <v>0.05</v>
      </c>
      <c r="S43" s="46">
        <v>7.0000000000000007E-2</v>
      </c>
      <c r="T43" s="47">
        <v>5.0000000000000001E-3</v>
      </c>
    </row>
    <row r="44" spans="1:20" ht="12.75" thickBot="1" x14ac:dyDescent="0.2">
      <c r="A44" s="52">
        <v>16</v>
      </c>
      <c r="B44" s="78">
        <f t="shared" si="25"/>
        <v>297091.33378395508</v>
      </c>
      <c r="C44" s="78">
        <f t="shared" si="15"/>
        <v>74272.83344598877</v>
      </c>
      <c r="D44" s="53">
        <f t="shared" si="26"/>
        <v>9.6394527600000002E-2</v>
      </c>
      <c r="E44" s="78">
        <f t="shared" si="27"/>
        <v>304250.82847748813</v>
      </c>
      <c r="F44" s="78">
        <f t="shared" si="21"/>
        <v>297091.33378394856</v>
      </c>
      <c r="G44" s="78">
        <f t="shared" si="16"/>
        <v>7159.4946935395674</v>
      </c>
      <c r="H44" s="78">
        <f t="shared" si="28"/>
        <v>288798.30573748023</v>
      </c>
      <c r="I44" s="79">
        <f t="shared" si="17"/>
        <v>357.97473467697841</v>
      </c>
      <c r="J44" s="79">
        <f t="shared" si="18"/>
        <v>371.36416722994386</v>
      </c>
      <c r="K44" s="79">
        <f t="shared" si="22"/>
        <v>14723.18383810098</v>
      </c>
      <c r="L44" s="74">
        <f t="shared" si="23"/>
        <v>11154.52416042298</v>
      </c>
      <c r="M44" s="79">
        <f t="shared" si="24"/>
        <v>4858.6506665733241</v>
      </c>
      <c r="N44" s="79">
        <f t="shared" si="19"/>
        <v>9864.5331715276552</v>
      </c>
      <c r="O44" s="80">
        <f t="shared" si="20"/>
        <v>7473.531187483396</v>
      </c>
      <c r="P44" s="54">
        <v>16</v>
      </c>
      <c r="Q44" s="55">
        <v>4</v>
      </c>
      <c r="R44" s="46">
        <v>0.05</v>
      </c>
      <c r="S44" s="46">
        <v>7.0000000000000007E-2</v>
      </c>
      <c r="T44" s="47">
        <v>5.0000000000000001E-3</v>
      </c>
    </row>
    <row r="45" spans="1:20" ht="12.75" thickBot="1" x14ac:dyDescent="0.2">
      <c r="A45" s="56" t="s">
        <v>69</v>
      </c>
      <c r="B45" s="57"/>
      <c r="C45" s="60">
        <f>SUM(C29:C44)</f>
        <v>9004798.0653189793</v>
      </c>
      <c r="D45" s="81"/>
      <c r="E45" s="60">
        <f t="shared" ref="E45:O45" si="29">SUM(E29:E44)</f>
        <v>4868013.2556398083</v>
      </c>
      <c r="F45" s="60">
        <f t="shared" si="29"/>
        <v>3999999.9999999925</v>
      </c>
      <c r="G45" s="60">
        <f t="shared" si="29"/>
        <v>868013.2556398171</v>
      </c>
      <c r="H45" s="82">
        <f t="shared" si="29"/>
        <v>4620772.8917996828</v>
      </c>
      <c r="I45" s="82">
        <f t="shared" si="29"/>
        <v>43400.662781990861</v>
      </c>
      <c r="J45" s="82">
        <f t="shared" si="29"/>
        <v>45023.990326594903</v>
      </c>
      <c r="K45" s="82">
        <f t="shared" si="29"/>
        <v>158815.71073154069</v>
      </c>
      <c r="L45" s="82">
        <f t="shared" si="29"/>
        <v>134399.97153169266</v>
      </c>
      <c r="M45" s="82">
        <f t="shared" si="29"/>
        <v>52409.184541408424</v>
      </c>
      <c r="N45" s="82">
        <f t="shared" si="29"/>
        <v>106406.52619013225</v>
      </c>
      <c r="O45" s="83">
        <f t="shared" si="29"/>
        <v>90047.980926234086</v>
      </c>
    </row>
    <row r="46" spans="1:20" ht="12.75" thickBot="1" x14ac:dyDescent="0.2">
      <c r="A46" s="58" t="s">
        <v>9</v>
      </c>
      <c r="B46" s="59"/>
      <c r="C46" s="81"/>
      <c r="D46" s="81"/>
      <c r="E46" s="81"/>
      <c r="F46" s="60"/>
      <c r="G46" s="60"/>
      <c r="H46" s="60"/>
      <c r="I46" s="60"/>
      <c r="J46" s="60"/>
      <c r="K46" s="60" t="s">
        <v>21</v>
      </c>
      <c r="L46" s="60">
        <f>L45</f>
        <v>134399.97153169266</v>
      </c>
      <c r="M46" s="60"/>
      <c r="N46" s="60" t="s">
        <v>22</v>
      </c>
      <c r="O46" s="83">
        <f>O45</f>
        <v>90047.980926234086</v>
      </c>
    </row>
    <row r="47" spans="1:20" ht="12.75" thickBot="1" x14ac:dyDescent="0.2">
      <c r="A47" s="61" t="s">
        <v>10</v>
      </c>
      <c r="B47" s="62"/>
      <c r="C47" s="84"/>
      <c r="D47" s="85"/>
      <c r="E47" s="85"/>
      <c r="F47" s="86"/>
      <c r="G47" s="86"/>
      <c r="H47" s="87"/>
      <c r="I47" s="87"/>
      <c r="J47" s="60"/>
      <c r="K47" s="60" t="s">
        <v>21</v>
      </c>
      <c r="L47" s="88">
        <f>L46/C45</f>
        <v>1.4925373179585208E-2</v>
      </c>
      <c r="M47" s="89"/>
      <c r="N47" s="60" t="s">
        <v>22</v>
      </c>
      <c r="O47" s="90">
        <f>O46/C45</f>
        <v>1.0000000030322089E-2</v>
      </c>
    </row>
    <row r="49" spans="1:20" x14ac:dyDescent="0.15">
      <c r="A49" s="31" t="s">
        <v>71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2"/>
      <c r="N49" s="32"/>
      <c r="O49" s="32"/>
    </row>
    <row r="50" spans="1:20" x14ac:dyDescent="0.15">
      <c r="A50" s="34" t="s">
        <v>68</v>
      </c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5"/>
      <c r="N50" s="35"/>
      <c r="O50" s="35"/>
    </row>
    <row r="51" spans="1:20" ht="12.75" thickBot="1" x14ac:dyDescent="0.2">
      <c r="A51" s="36" t="s">
        <v>29</v>
      </c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</row>
    <row r="52" spans="1:20" ht="32.25" customHeight="1" thickBot="1" x14ac:dyDescent="0.2">
      <c r="A52" s="37" t="s">
        <v>2</v>
      </c>
      <c r="B52" s="38" t="s">
        <v>3</v>
      </c>
      <c r="C52" s="38" t="s">
        <v>4</v>
      </c>
      <c r="D52" s="38" t="s">
        <v>5</v>
      </c>
      <c r="E52" s="38" t="s">
        <v>6</v>
      </c>
      <c r="F52" s="38" t="s">
        <v>7</v>
      </c>
      <c r="G52" s="38" t="s">
        <v>8</v>
      </c>
      <c r="H52" s="38" t="s">
        <v>15</v>
      </c>
      <c r="I52" s="38" t="s">
        <v>11</v>
      </c>
      <c r="J52" s="38" t="s">
        <v>16</v>
      </c>
      <c r="K52" s="38" t="s">
        <v>18</v>
      </c>
      <c r="L52" s="38" t="s">
        <v>23</v>
      </c>
      <c r="M52" s="38" t="s">
        <v>12</v>
      </c>
      <c r="N52" s="38" t="s">
        <v>19</v>
      </c>
      <c r="O52" s="39" t="s">
        <v>20</v>
      </c>
      <c r="P52" s="40" t="s">
        <v>13</v>
      </c>
      <c r="Q52" s="38" t="s">
        <v>14</v>
      </c>
      <c r="R52" s="33" t="s">
        <v>0</v>
      </c>
      <c r="S52" s="33" t="s">
        <v>1</v>
      </c>
      <c r="T52" s="33" t="s">
        <v>17</v>
      </c>
    </row>
    <row r="53" spans="1:20" ht="18" customHeight="1" x14ac:dyDescent="0.15">
      <c r="A53" s="42">
        <v>1</v>
      </c>
      <c r="B53" s="74">
        <v>800000</v>
      </c>
      <c r="C53" s="74">
        <f t="shared" ref="C53:C68" si="30">B53/Q53</f>
        <v>200000</v>
      </c>
      <c r="D53" s="43">
        <v>0.10178756680000001</v>
      </c>
      <c r="E53" s="74">
        <f>B53*((1+D53/Q53)^P53)*(D53/Q53)/((1+D53/Q53)^P53-1)</f>
        <v>61492.506051693585</v>
      </c>
      <c r="F53" s="74">
        <f>E53-G53</f>
        <v>41134.99269169358</v>
      </c>
      <c r="G53" s="74">
        <f t="shared" ref="G53:G68" si="31">B53*D53/Q53</f>
        <v>20357.513360000001</v>
      </c>
      <c r="H53" s="74">
        <f>B53*((1+S53/Q53)^P53)*(S53/Q53)/((1+S53/Q53)^P53-1)</f>
        <v>58338.280568787195</v>
      </c>
      <c r="I53" s="74">
        <f t="shared" ref="I53:I68" si="32">G53*R53</f>
        <v>1017.8756680000001</v>
      </c>
      <c r="J53" s="74">
        <f t="shared" ref="J53:J68" si="33">C53*T53</f>
        <v>1000</v>
      </c>
      <c r="K53" s="74">
        <f>E53-H53-I53-J53</f>
        <v>1136.3498149063894</v>
      </c>
      <c r="L53" s="74">
        <f>K53/(1+S53/Q53)^A53</f>
        <v>1115.4354011351061</v>
      </c>
      <c r="M53" s="74">
        <f>K53*0.33</f>
        <v>374.99543891910849</v>
      </c>
      <c r="N53" s="74">
        <f t="shared" ref="N53:N68" si="34">K53-M53</f>
        <v>761.35437598728095</v>
      </c>
      <c r="O53" s="75">
        <f t="shared" ref="O53:O68" si="35">N53/(1+S53/Q53)^A53</f>
        <v>747.34171876052119</v>
      </c>
      <c r="P53" s="44">
        <v>16</v>
      </c>
      <c r="Q53" s="45">
        <v>4</v>
      </c>
      <c r="R53" s="46">
        <v>0.05</v>
      </c>
      <c r="S53" s="63">
        <v>7.4999999999999997E-2</v>
      </c>
      <c r="T53" s="47">
        <v>5.0000000000000001E-3</v>
      </c>
    </row>
    <row r="54" spans="1:20" ht="16.5" customHeight="1" x14ac:dyDescent="0.15">
      <c r="A54" s="48">
        <v>2</v>
      </c>
      <c r="B54" s="76">
        <f>B53-F53</f>
        <v>758865.00730830641</v>
      </c>
      <c r="C54" s="76">
        <f t="shared" si="30"/>
        <v>189716.2518270766</v>
      </c>
      <c r="D54" s="49">
        <f>D53</f>
        <v>0.10178756680000001</v>
      </c>
      <c r="E54" s="76">
        <f>E53</f>
        <v>61492.506051693585</v>
      </c>
      <c r="F54" s="76">
        <f t="shared" ref="F54:F68" si="36">E54-G54</f>
        <v>42181.750395799405</v>
      </c>
      <c r="G54" s="76">
        <f t="shared" si="31"/>
        <v>19310.755655894183</v>
      </c>
      <c r="H54" s="76">
        <f>H53</f>
        <v>58338.280568787195</v>
      </c>
      <c r="I54" s="74">
        <f t="shared" si="32"/>
        <v>965.53778279470919</v>
      </c>
      <c r="J54" s="74">
        <f t="shared" si="33"/>
        <v>948.58125913538299</v>
      </c>
      <c r="K54" s="74">
        <f t="shared" ref="K54:K68" si="37">E54-H54-I54-J54</f>
        <v>1240.1064409762976</v>
      </c>
      <c r="L54" s="74">
        <f t="shared" ref="L54:L68" si="38">K54/(1+S54/Q54)^A54</f>
        <v>1194.878425570899</v>
      </c>
      <c r="M54" s="74">
        <f t="shared" ref="M54:M68" si="39">K54*0.33</f>
        <v>409.23512552217824</v>
      </c>
      <c r="N54" s="74">
        <f t="shared" si="34"/>
        <v>830.87131545411933</v>
      </c>
      <c r="O54" s="77">
        <f t="shared" si="35"/>
        <v>800.56854513250232</v>
      </c>
      <c r="P54" s="50">
        <v>16</v>
      </c>
      <c r="Q54" s="51">
        <v>4</v>
      </c>
      <c r="R54" s="46">
        <v>0.05</v>
      </c>
      <c r="S54" s="63">
        <v>7.4999999999999997E-2</v>
      </c>
      <c r="T54" s="47">
        <v>5.0000000000000001E-3</v>
      </c>
    </row>
    <row r="55" spans="1:20" x14ac:dyDescent="0.15">
      <c r="A55" s="48">
        <v>3</v>
      </c>
      <c r="B55" s="76">
        <f t="shared" ref="B55:B68" si="40">B54-F54</f>
        <v>716683.256912507</v>
      </c>
      <c r="C55" s="76">
        <f t="shared" si="30"/>
        <v>179170.81422812675</v>
      </c>
      <c r="D55" s="49">
        <f t="shared" ref="D55:D68" si="41">D54</f>
        <v>0.10178756680000001</v>
      </c>
      <c r="E55" s="76">
        <f t="shared" ref="E55:E68" si="42">E54</f>
        <v>61492.506051693585</v>
      </c>
      <c r="F55" s="76">
        <f t="shared" si="36"/>
        <v>43255.144829837736</v>
      </c>
      <c r="G55" s="76">
        <f t="shared" si="31"/>
        <v>18237.361221855845</v>
      </c>
      <c r="H55" s="76">
        <f t="shared" ref="H55:H68" si="43">H54</f>
        <v>58338.280568787195</v>
      </c>
      <c r="I55" s="74">
        <f t="shared" si="32"/>
        <v>911.86806109279223</v>
      </c>
      <c r="J55" s="74">
        <f t="shared" si="33"/>
        <v>895.85407114063378</v>
      </c>
      <c r="K55" s="74">
        <f t="shared" si="37"/>
        <v>1346.5033506729635</v>
      </c>
      <c r="L55" s="74">
        <f t="shared" si="38"/>
        <v>1273.5164913481342</v>
      </c>
      <c r="M55" s="74">
        <f t="shared" si="39"/>
        <v>444.34610572207799</v>
      </c>
      <c r="N55" s="74">
        <f t="shared" si="34"/>
        <v>902.15724495088557</v>
      </c>
      <c r="O55" s="77">
        <f t="shared" si="35"/>
        <v>853.25604920324997</v>
      </c>
      <c r="P55" s="50">
        <v>16</v>
      </c>
      <c r="Q55" s="51">
        <v>4</v>
      </c>
      <c r="R55" s="46">
        <v>0.05</v>
      </c>
      <c r="S55" s="63">
        <v>7.4999999999999997E-2</v>
      </c>
      <c r="T55" s="47">
        <v>5.0000000000000001E-3</v>
      </c>
    </row>
    <row r="56" spans="1:20" x14ac:dyDescent="0.15">
      <c r="A56" s="48">
        <v>4</v>
      </c>
      <c r="B56" s="76">
        <f t="shared" si="40"/>
        <v>673428.11208266928</v>
      </c>
      <c r="C56" s="76">
        <f t="shared" si="30"/>
        <v>168357.02802066732</v>
      </c>
      <c r="D56" s="49">
        <f t="shared" si="41"/>
        <v>0.10178756680000001</v>
      </c>
      <c r="E56" s="76">
        <f t="shared" si="42"/>
        <v>61492.506051693585</v>
      </c>
      <c r="F56" s="76">
        <f t="shared" si="36"/>
        <v>44355.85381579044</v>
      </c>
      <c r="G56" s="76">
        <f t="shared" si="31"/>
        <v>17136.652235903148</v>
      </c>
      <c r="H56" s="76">
        <f t="shared" si="43"/>
        <v>58338.280568787195</v>
      </c>
      <c r="I56" s="74">
        <f t="shared" si="32"/>
        <v>856.83261179515739</v>
      </c>
      <c r="J56" s="74">
        <f t="shared" si="33"/>
        <v>841.78514010333663</v>
      </c>
      <c r="K56" s="74">
        <f t="shared" si="37"/>
        <v>1455.6077310078954</v>
      </c>
      <c r="L56" s="74">
        <f t="shared" si="38"/>
        <v>1351.3687337380038</v>
      </c>
      <c r="M56" s="74">
        <f t="shared" si="39"/>
        <v>480.35055123260548</v>
      </c>
      <c r="N56" s="74">
        <f t="shared" si="34"/>
        <v>975.25717977528984</v>
      </c>
      <c r="O56" s="77">
        <f t="shared" si="35"/>
        <v>905.41705160446247</v>
      </c>
      <c r="P56" s="50">
        <v>16</v>
      </c>
      <c r="Q56" s="51">
        <v>4</v>
      </c>
      <c r="R56" s="46">
        <v>0.05</v>
      </c>
      <c r="S56" s="63">
        <v>7.4999999999999997E-2</v>
      </c>
      <c r="T56" s="47">
        <v>5.0000000000000001E-3</v>
      </c>
    </row>
    <row r="57" spans="1:20" x14ac:dyDescent="0.15">
      <c r="A57" s="48">
        <v>5</v>
      </c>
      <c r="B57" s="76">
        <f t="shared" si="40"/>
        <v>629072.25826687878</v>
      </c>
      <c r="C57" s="76">
        <f t="shared" si="30"/>
        <v>157268.06456671969</v>
      </c>
      <c r="D57" s="49">
        <f t="shared" si="41"/>
        <v>0.10178756680000001</v>
      </c>
      <c r="E57" s="76">
        <f t="shared" si="42"/>
        <v>61492.506051693585</v>
      </c>
      <c r="F57" s="76">
        <f t="shared" si="36"/>
        <v>45484.572424101891</v>
      </c>
      <c r="G57" s="76">
        <f t="shared" si="31"/>
        <v>16007.933627591696</v>
      </c>
      <c r="H57" s="76">
        <f t="shared" si="43"/>
        <v>58338.280568787195</v>
      </c>
      <c r="I57" s="74">
        <f t="shared" si="32"/>
        <v>800.39668137958483</v>
      </c>
      <c r="J57" s="74">
        <f t="shared" si="33"/>
        <v>786.34032283359852</v>
      </c>
      <c r="K57" s="74">
        <f t="shared" si="37"/>
        <v>1567.4884786932059</v>
      </c>
      <c r="L57" s="74">
        <f t="shared" si="38"/>
        <v>1428.4539642274342</v>
      </c>
      <c r="M57" s="74">
        <f t="shared" si="39"/>
        <v>517.27119796875797</v>
      </c>
      <c r="N57" s="74">
        <f t="shared" si="34"/>
        <v>1050.2172807244478</v>
      </c>
      <c r="O57" s="77">
        <f t="shared" si="35"/>
        <v>957.06415603238088</v>
      </c>
      <c r="P57" s="50">
        <v>16</v>
      </c>
      <c r="Q57" s="51">
        <v>4</v>
      </c>
      <c r="R57" s="46">
        <v>0.05</v>
      </c>
      <c r="S57" s="63">
        <v>7.4999999999999997E-2</v>
      </c>
      <c r="T57" s="47">
        <v>5.0000000000000001E-3</v>
      </c>
    </row>
    <row r="58" spans="1:20" x14ac:dyDescent="0.15">
      <c r="A58" s="48">
        <v>6</v>
      </c>
      <c r="B58" s="76">
        <f t="shared" si="40"/>
        <v>583587.6858427769</v>
      </c>
      <c r="C58" s="76">
        <f t="shared" si="30"/>
        <v>145896.92146069423</v>
      </c>
      <c r="D58" s="49">
        <f t="shared" si="41"/>
        <v>0.10178756680000001</v>
      </c>
      <c r="E58" s="76">
        <f t="shared" si="42"/>
        <v>61492.506051693585</v>
      </c>
      <c r="F58" s="76">
        <f t="shared" si="36"/>
        <v>46642.013412598819</v>
      </c>
      <c r="G58" s="76">
        <f t="shared" si="31"/>
        <v>14850.492639094768</v>
      </c>
      <c r="H58" s="76">
        <f t="shared" si="43"/>
        <v>58338.280568787195</v>
      </c>
      <c r="I58" s="74">
        <f t="shared" si="32"/>
        <v>742.52463195473842</v>
      </c>
      <c r="J58" s="74">
        <f t="shared" si="33"/>
        <v>729.48460730347119</v>
      </c>
      <c r="K58" s="74">
        <f t="shared" si="37"/>
        <v>1682.2162436481797</v>
      </c>
      <c r="L58" s="74">
        <f t="shared" si="38"/>
        <v>1504.7906766649905</v>
      </c>
      <c r="M58" s="74">
        <f t="shared" si="39"/>
        <v>555.13136040389929</v>
      </c>
      <c r="N58" s="74">
        <f t="shared" si="34"/>
        <v>1127.0848832442803</v>
      </c>
      <c r="O58" s="77">
        <f t="shared" si="35"/>
        <v>1008.2097533655435</v>
      </c>
      <c r="P58" s="50">
        <v>16</v>
      </c>
      <c r="Q58" s="51">
        <v>4</v>
      </c>
      <c r="R58" s="46">
        <v>0.05</v>
      </c>
      <c r="S58" s="63">
        <v>7.4999999999999997E-2</v>
      </c>
      <c r="T58" s="47">
        <v>5.0000000000000001E-3</v>
      </c>
    </row>
    <row r="59" spans="1:20" x14ac:dyDescent="0.15">
      <c r="A59" s="48">
        <v>7</v>
      </c>
      <c r="B59" s="76">
        <f t="shared" si="40"/>
        <v>536945.67243017803</v>
      </c>
      <c r="C59" s="76">
        <f t="shared" si="30"/>
        <v>134236.41810754451</v>
      </c>
      <c r="D59" s="49">
        <f t="shared" si="41"/>
        <v>0.10178756680000001</v>
      </c>
      <c r="E59" s="76">
        <f t="shared" si="42"/>
        <v>61492.506051693585</v>
      </c>
      <c r="F59" s="76">
        <f t="shared" si="36"/>
        <v>47828.907676579169</v>
      </c>
      <c r="G59" s="76">
        <f t="shared" si="31"/>
        <v>13663.598375114418</v>
      </c>
      <c r="H59" s="76">
        <f t="shared" si="43"/>
        <v>58338.280568787195</v>
      </c>
      <c r="I59" s="74">
        <f t="shared" si="32"/>
        <v>683.17991875572091</v>
      </c>
      <c r="J59" s="74">
        <f t="shared" si="33"/>
        <v>671.1820905377225</v>
      </c>
      <c r="K59" s="74">
        <f t="shared" si="37"/>
        <v>1799.8634736129461</v>
      </c>
      <c r="L59" s="74">
        <f t="shared" si="38"/>
        <v>1580.3970532948892</v>
      </c>
      <c r="M59" s="74">
        <f t="shared" si="39"/>
        <v>593.95494629227221</v>
      </c>
      <c r="N59" s="74">
        <f t="shared" si="34"/>
        <v>1205.9085273206738</v>
      </c>
      <c r="O59" s="77">
        <f t="shared" si="35"/>
        <v>1058.8660257075758</v>
      </c>
      <c r="P59" s="50">
        <v>16</v>
      </c>
      <c r="Q59" s="51">
        <v>4</v>
      </c>
      <c r="R59" s="46">
        <v>0.05</v>
      </c>
      <c r="S59" s="63">
        <v>7.4999999999999997E-2</v>
      </c>
      <c r="T59" s="47">
        <v>5.0000000000000001E-3</v>
      </c>
    </row>
    <row r="60" spans="1:20" x14ac:dyDescent="0.15">
      <c r="A60" s="48">
        <v>8</v>
      </c>
      <c r="B60" s="76">
        <f t="shared" si="40"/>
        <v>489116.76475359884</v>
      </c>
      <c r="C60" s="76">
        <f t="shared" si="30"/>
        <v>122279.19118839971</v>
      </c>
      <c r="D60" s="49">
        <f t="shared" si="41"/>
        <v>0.10178756680000001</v>
      </c>
      <c r="E60" s="76">
        <f t="shared" si="42"/>
        <v>61492.506051693585</v>
      </c>
      <c r="F60" s="76">
        <f t="shared" si="36"/>
        <v>49046.004710354377</v>
      </c>
      <c r="G60" s="76">
        <f t="shared" si="31"/>
        <v>12446.501341339208</v>
      </c>
      <c r="H60" s="76">
        <f t="shared" si="43"/>
        <v>58338.280568787195</v>
      </c>
      <c r="I60" s="74">
        <f t="shared" si="32"/>
        <v>622.3250670669604</v>
      </c>
      <c r="J60" s="74">
        <f t="shared" si="33"/>
        <v>611.39595594199852</v>
      </c>
      <c r="K60" s="74">
        <f t="shared" si="37"/>
        <v>1920.5044598974305</v>
      </c>
      <c r="L60" s="74">
        <f t="shared" si="38"/>
        <v>1655.2909706811931</v>
      </c>
      <c r="M60" s="74">
        <f t="shared" si="39"/>
        <v>633.76647176615211</v>
      </c>
      <c r="N60" s="74">
        <f t="shared" si="34"/>
        <v>1286.7379881312784</v>
      </c>
      <c r="O60" s="77">
        <f t="shared" si="35"/>
        <v>1109.0449503563993</v>
      </c>
      <c r="P60" s="50">
        <v>16</v>
      </c>
      <c r="Q60" s="51">
        <v>4</v>
      </c>
      <c r="R60" s="46">
        <v>0.05</v>
      </c>
      <c r="S60" s="63">
        <v>7.4999999999999997E-2</v>
      </c>
      <c r="T60" s="47">
        <v>5.0000000000000001E-3</v>
      </c>
    </row>
    <row r="61" spans="1:20" x14ac:dyDescent="0.15">
      <c r="A61" s="48">
        <v>9</v>
      </c>
      <c r="B61" s="76">
        <f t="shared" si="40"/>
        <v>440070.76004324446</v>
      </c>
      <c r="C61" s="76">
        <f t="shared" si="30"/>
        <v>110017.69001081111</v>
      </c>
      <c r="D61" s="49">
        <f t="shared" si="41"/>
        <v>0.10178756680000001</v>
      </c>
      <c r="E61" s="76">
        <f t="shared" si="42"/>
        <v>61492.506051693585</v>
      </c>
      <c r="F61" s="76">
        <f t="shared" si="36"/>
        <v>50294.073080536458</v>
      </c>
      <c r="G61" s="76">
        <f t="shared" si="31"/>
        <v>11198.43297115713</v>
      </c>
      <c r="H61" s="76">
        <f t="shared" si="43"/>
        <v>58338.280568787195</v>
      </c>
      <c r="I61" s="74">
        <f t="shared" si="32"/>
        <v>559.92164855785654</v>
      </c>
      <c r="J61" s="74">
        <f t="shared" si="33"/>
        <v>550.08845005405556</v>
      </c>
      <c r="K61" s="74">
        <f t="shared" si="37"/>
        <v>2044.2153842944776</v>
      </c>
      <c r="L61" s="74">
        <f t="shared" si="38"/>
        <v>1729.4900055242142</v>
      </c>
      <c r="M61" s="74">
        <f t="shared" si="39"/>
        <v>674.59107681717762</v>
      </c>
      <c r="N61" s="74">
        <f t="shared" si="34"/>
        <v>1369.6243074773001</v>
      </c>
      <c r="O61" s="77">
        <f t="shared" si="35"/>
        <v>1158.7583037012237</v>
      </c>
      <c r="P61" s="50">
        <v>16</v>
      </c>
      <c r="Q61" s="51">
        <v>4</v>
      </c>
      <c r="R61" s="46">
        <v>0.05</v>
      </c>
      <c r="S61" s="63">
        <v>7.4999999999999997E-2</v>
      </c>
      <c r="T61" s="47">
        <v>5.0000000000000001E-3</v>
      </c>
    </row>
    <row r="62" spans="1:20" x14ac:dyDescent="0.15">
      <c r="A62" s="48">
        <v>10</v>
      </c>
      <c r="B62" s="76">
        <f t="shared" si="40"/>
        <v>389776.68696270802</v>
      </c>
      <c r="C62" s="76">
        <f t="shared" si="30"/>
        <v>97444.171740677004</v>
      </c>
      <c r="D62" s="49">
        <f t="shared" si="41"/>
        <v>0.10178756680000001</v>
      </c>
      <c r="E62" s="76">
        <f t="shared" si="42"/>
        <v>61492.506051693585</v>
      </c>
      <c r="F62" s="76">
        <f t="shared" si="36"/>
        <v>51573.90091136875</v>
      </c>
      <c r="G62" s="76">
        <f t="shared" si="31"/>
        <v>9918.605140324833</v>
      </c>
      <c r="H62" s="76">
        <f t="shared" si="43"/>
        <v>58338.280568787195</v>
      </c>
      <c r="I62" s="74">
        <f t="shared" si="32"/>
        <v>495.93025701624168</v>
      </c>
      <c r="J62" s="74">
        <f t="shared" si="33"/>
        <v>487.22085870338503</v>
      </c>
      <c r="K62" s="74">
        <f t="shared" si="37"/>
        <v>2171.0743671867626</v>
      </c>
      <c r="L62" s="74">
        <f t="shared" si="38"/>
        <v>1803.0114403711175</v>
      </c>
      <c r="M62" s="74">
        <f t="shared" si="39"/>
        <v>716.45454117163172</v>
      </c>
      <c r="N62" s="74">
        <f t="shared" si="34"/>
        <v>1454.6198260151309</v>
      </c>
      <c r="O62" s="77">
        <f t="shared" si="35"/>
        <v>1208.0176650486487</v>
      </c>
      <c r="P62" s="50">
        <v>16</v>
      </c>
      <c r="Q62" s="51">
        <v>4</v>
      </c>
      <c r="R62" s="46">
        <v>0.05</v>
      </c>
      <c r="S62" s="63">
        <v>7.4999999999999997E-2</v>
      </c>
      <c r="T62" s="47">
        <v>5.0000000000000001E-3</v>
      </c>
    </row>
    <row r="63" spans="1:20" x14ac:dyDescent="0.15">
      <c r="A63" s="48">
        <v>11</v>
      </c>
      <c r="B63" s="76">
        <f t="shared" si="40"/>
        <v>338202.78605133924</v>
      </c>
      <c r="C63" s="76">
        <f t="shared" si="30"/>
        <v>84550.696512834809</v>
      </c>
      <c r="D63" s="49">
        <f t="shared" si="41"/>
        <v>0.10178756680000001</v>
      </c>
      <c r="E63" s="76">
        <f t="shared" si="42"/>
        <v>61492.506051693585</v>
      </c>
      <c r="F63" s="76">
        <f t="shared" si="36"/>
        <v>52886.296382406887</v>
      </c>
      <c r="G63" s="76">
        <f t="shared" si="31"/>
        <v>8606.2096692866999</v>
      </c>
      <c r="H63" s="76">
        <f t="shared" si="43"/>
        <v>58338.280568787195</v>
      </c>
      <c r="I63" s="74">
        <f t="shared" si="32"/>
        <v>430.31048346433499</v>
      </c>
      <c r="J63" s="74">
        <f t="shared" si="33"/>
        <v>422.75348256417408</v>
      </c>
      <c r="K63" s="74">
        <f t="shared" si="37"/>
        <v>2301.1615168778803</v>
      </c>
      <c r="L63" s="74">
        <f t="shared" si="38"/>
        <v>1875.8722692226856</v>
      </c>
      <c r="M63" s="74">
        <f t="shared" si="39"/>
        <v>759.38330056970051</v>
      </c>
      <c r="N63" s="74">
        <f t="shared" si="34"/>
        <v>1541.7782163081797</v>
      </c>
      <c r="O63" s="77">
        <f t="shared" si="35"/>
        <v>1256.8344203791992</v>
      </c>
      <c r="P63" s="50">
        <v>16</v>
      </c>
      <c r="Q63" s="51">
        <v>4</v>
      </c>
      <c r="R63" s="46">
        <v>0.05</v>
      </c>
      <c r="S63" s="63">
        <v>7.4999999999999997E-2</v>
      </c>
      <c r="T63" s="47">
        <v>5.0000000000000001E-3</v>
      </c>
    </row>
    <row r="64" spans="1:20" x14ac:dyDescent="0.15">
      <c r="A64" s="48">
        <v>12</v>
      </c>
      <c r="B64" s="76">
        <f t="shared" si="40"/>
        <v>285316.48966893234</v>
      </c>
      <c r="C64" s="76">
        <f t="shared" si="30"/>
        <v>71329.122417233084</v>
      </c>
      <c r="D64" s="49">
        <f t="shared" si="41"/>
        <v>0.10178756680000001</v>
      </c>
      <c r="E64" s="76">
        <f t="shared" si="42"/>
        <v>61492.506051693585</v>
      </c>
      <c r="F64" s="76">
        <f t="shared" si="36"/>
        <v>54232.088238864097</v>
      </c>
      <c r="G64" s="76">
        <f t="shared" si="31"/>
        <v>7260.4178128294907</v>
      </c>
      <c r="H64" s="76">
        <f t="shared" si="43"/>
        <v>58338.280568787195</v>
      </c>
      <c r="I64" s="74">
        <f t="shared" si="32"/>
        <v>363.02089064147458</v>
      </c>
      <c r="J64" s="74">
        <f t="shared" si="33"/>
        <v>356.64561208616544</v>
      </c>
      <c r="K64" s="74">
        <f t="shared" si="37"/>
        <v>2434.5589801787496</v>
      </c>
      <c r="L64" s="74">
        <f t="shared" si="38"/>
        <v>1948.0892030381501</v>
      </c>
      <c r="M64" s="74">
        <f t="shared" si="39"/>
        <v>803.40446345898738</v>
      </c>
      <c r="N64" s="74">
        <f t="shared" si="34"/>
        <v>1631.1545167197623</v>
      </c>
      <c r="O64" s="77">
        <f t="shared" si="35"/>
        <v>1305.2197660355607</v>
      </c>
      <c r="P64" s="50">
        <v>16</v>
      </c>
      <c r="Q64" s="51">
        <v>4</v>
      </c>
      <c r="R64" s="46">
        <v>0.05</v>
      </c>
      <c r="S64" s="63">
        <v>7.4999999999999997E-2</v>
      </c>
      <c r="T64" s="47">
        <v>5.0000000000000001E-3</v>
      </c>
    </row>
    <row r="65" spans="1:20" x14ac:dyDescent="0.15">
      <c r="A65" s="48">
        <v>13</v>
      </c>
      <c r="B65" s="76">
        <f t="shared" si="40"/>
        <v>231084.40143006825</v>
      </c>
      <c r="C65" s="76">
        <f t="shared" si="30"/>
        <v>57771.100357517062</v>
      </c>
      <c r="D65" s="49">
        <f t="shared" si="41"/>
        <v>0.10178756680000001</v>
      </c>
      <c r="E65" s="76">
        <f t="shared" si="42"/>
        <v>61492.506051693585</v>
      </c>
      <c r="F65" s="76">
        <f t="shared" si="36"/>
        <v>55612.126314943314</v>
      </c>
      <c r="G65" s="76">
        <f t="shared" si="31"/>
        <v>5880.3797367502721</v>
      </c>
      <c r="H65" s="76">
        <f t="shared" si="43"/>
        <v>58338.280568787195</v>
      </c>
      <c r="I65" s="74">
        <f t="shared" si="32"/>
        <v>294.01898683751364</v>
      </c>
      <c r="J65" s="74">
        <f t="shared" si="33"/>
        <v>288.8555017875853</v>
      </c>
      <c r="K65" s="74">
        <f t="shared" si="37"/>
        <v>2571.3509942812907</v>
      </c>
      <c r="L65" s="74">
        <f t="shared" si="38"/>
        <v>2019.6786751399932</v>
      </c>
      <c r="M65" s="74">
        <f t="shared" si="39"/>
        <v>848.54582811282592</v>
      </c>
      <c r="N65" s="74">
        <f t="shared" si="34"/>
        <v>1722.8051661684649</v>
      </c>
      <c r="O65" s="77">
        <f t="shared" si="35"/>
        <v>1353.1847123437956</v>
      </c>
      <c r="P65" s="50">
        <v>16</v>
      </c>
      <c r="Q65" s="51">
        <v>4</v>
      </c>
      <c r="R65" s="46">
        <v>0.05</v>
      </c>
      <c r="S65" s="63">
        <v>7.4999999999999997E-2</v>
      </c>
      <c r="T65" s="47">
        <v>5.0000000000000001E-3</v>
      </c>
    </row>
    <row r="66" spans="1:20" x14ac:dyDescent="0.15">
      <c r="A66" s="48">
        <v>14</v>
      </c>
      <c r="B66" s="76">
        <f t="shared" si="40"/>
        <v>175472.27511512494</v>
      </c>
      <c r="C66" s="76">
        <f t="shared" si="30"/>
        <v>43868.068778781235</v>
      </c>
      <c r="D66" s="49">
        <f t="shared" si="41"/>
        <v>0.10178756680000001</v>
      </c>
      <c r="E66" s="76">
        <f t="shared" si="42"/>
        <v>61492.506051693585</v>
      </c>
      <c r="F66" s="76">
        <f t="shared" si="36"/>
        <v>57027.282070486399</v>
      </c>
      <c r="G66" s="76">
        <f t="shared" si="31"/>
        <v>4465.2239812071894</v>
      </c>
      <c r="H66" s="76">
        <f t="shared" si="43"/>
        <v>58338.280568787195</v>
      </c>
      <c r="I66" s="74">
        <f t="shared" si="32"/>
        <v>223.26119906035947</v>
      </c>
      <c r="J66" s="74">
        <f t="shared" si="33"/>
        <v>219.34034389390618</v>
      </c>
      <c r="K66" s="74">
        <f t="shared" si="37"/>
        <v>2711.6239399521237</v>
      </c>
      <c r="L66" s="74">
        <f t="shared" si="38"/>
        <v>2090.6568465205537</v>
      </c>
      <c r="M66" s="74">
        <f t="shared" si="39"/>
        <v>894.83590018420091</v>
      </c>
      <c r="N66" s="74">
        <f t="shared" si="34"/>
        <v>1816.7880397679228</v>
      </c>
      <c r="O66" s="77">
        <f t="shared" si="35"/>
        <v>1400.740087168771</v>
      </c>
      <c r="P66" s="50">
        <v>16</v>
      </c>
      <c r="Q66" s="51">
        <v>4</v>
      </c>
      <c r="R66" s="46">
        <v>0.05</v>
      </c>
      <c r="S66" s="63">
        <v>7.4999999999999997E-2</v>
      </c>
      <c r="T66" s="47">
        <v>5.0000000000000001E-3</v>
      </c>
    </row>
    <row r="67" spans="1:20" x14ac:dyDescent="0.15">
      <c r="A67" s="48">
        <v>15</v>
      </c>
      <c r="B67" s="76">
        <f t="shared" si="40"/>
        <v>118444.99304463854</v>
      </c>
      <c r="C67" s="76">
        <f t="shared" si="30"/>
        <v>29611.248261159635</v>
      </c>
      <c r="D67" s="49">
        <f t="shared" si="41"/>
        <v>0.10178756680000001</v>
      </c>
      <c r="E67" s="76">
        <f t="shared" si="42"/>
        <v>61492.506051693585</v>
      </c>
      <c r="F67" s="76">
        <f t="shared" si="36"/>
        <v>58478.449141279416</v>
      </c>
      <c r="G67" s="76">
        <f t="shared" si="31"/>
        <v>3014.0569104141705</v>
      </c>
      <c r="H67" s="76">
        <f t="shared" si="43"/>
        <v>58338.280568787195</v>
      </c>
      <c r="I67" s="74">
        <f t="shared" si="32"/>
        <v>150.70284552070854</v>
      </c>
      <c r="J67" s="74">
        <f t="shared" si="33"/>
        <v>148.05624130579818</v>
      </c>
      <c r="K67" s="74">
        <f t="shared" si="37"/>
        <v>2855.4663960798825</v>
      </c>
      <c r="L67" s="74">
        <f t="shared" si="38"/>
        <v>2161.0396110522611</v>
      </c>
      <c r="M67" s="74">
        <f t="shared" si="39"/>
        <v>942.30391070636131</v>
      </c>
      <c r="N67" s="74">
        <f t="shared" si="34"/>
        <v>1913.1624853735211</v>
      </c>
      <c r="O67" s="77">
        <f t="shared" si="35"/>
        <v>1447.8965394050149</v>
      </c>
      <c r="P67" s="50">
        <v>16</v>
      </c>
      <c r="Q67" s="51">
        <v>4</v>
      </c>
      <c r="R67" s="46">
        <v>0.05</v>
      </c>
      <c r="S67" s="63">
        <v>7.4999999999999997E-2</v>
      </c>
      <c r="T67" s="47">
        <v>5.0000000000000001E-3</v>
      </c>
    </row>
    <row r="68" spans="1:20" ht="12.75" thickBot="1" x14ac:dyDescent="0.2">
      <c r="A68" s="52">
        <v>16</v>
      </c>
      <c r="B68" s="78">
        <f t="shared" si="40"/>
        <v>59966.543903359125</v>
      </c>
      <c r="C68" s="78">
        <f t="shared" si="30"/>
        <v>14991.635975839781</v>
      </c>
      <c r="D68" s="53">
        <f t="shared" si="41"/>
        <v>0.10178756680000001</v>
      </c>
      <c r="E68" s="78">
        <f t="shared" si="42"/>
        <v>61492.506051693585</v>
      </c>
      <c r="F68" s="78">
        <f t="shared" si="36"/>
        <v>59966.543903361511</v>
      </c>
      <c r="G68" s="78">
        <f t="shared" si="31"/>
        <v>1525.962148332075</v>
      </c>
      <c r="H68" s="78">
        <f t="shared" si="43"/>
        <v>58338.280568787195</v>
      </c>
      <c r="I68" s="79">
        <f t="shared" si="32"/>
        <v>76.298107416603756</v>
      </c>
      <c r="J68" s="79">
        <f t="shared" si="33"/>
        <v>74.958179879198909</v>
      </c>
      <c r="K68" s="79">
        <f t="shared" si="37"/>
        <v>3002.9691956105871</v>
      </c>
      <c r="L68" s="74">
        <f t="shared" si="38"/>
        <v>2230.8426006032764</v>
      </c>
      <c r="M68" s="79">
        <f t="shared" si="39"/>
        <v>990.97983455149381</v>
      </c>
      <c r="N68" s="79">
        <f t="shared" si="34"/>
        <v>2011.9893610590934</v>
      </c>
      <c r="O68" s="80">
        <f t="shared" si="35"/>
        <v>1494.6645424041953</v>
      </c>
      <c r="P68" s="54">
        <v>16</v>
      </c>
      <c r="Q68" s="55">
        <v>4</v>
      </c>
      <c r="R68" s="46">
        <v>0.05</v>
      </c>
      <c r="S68" s="63">
        <v>7.4999999999999997E-2</v>
      </c>
      <c r="T68" s="47">
        <v>5.0000000000000001E-3</v>
      </c>
    </row>
    <row r="69" spans="1:20" ht="12.75" thickBot="1" x14ac:dyDescent="0.2">
      <c r="A69" s="56" t="s">
        <v>69</v>
      </c>
      <c r="B69" s="57"/>
      <c r="C69" s="60">
        <f>SUM(C53:C68)</f>
        <v>1806508.4234540828</v>
      </c>
      <c r="D69" s="81"/>
      <c r="E69" s="60">
        <f t="shared" ref="E69:O69" si="44">SUM(E53:E68)</f>
        <v>983880.09682709735</v>
      </c>
      <c r="F69" s="60">
        <f t="shared" si="44"/>
        <v>800000.00000000244</v>
      </c>
      <c r="G69" s="60">
        <f t="shared" si="44"/>
        <v>183880.09682709511</v>
      </c>
      <c r="H69" s="82">
        <f t="shared" si="44"/>
        <v>933412.48910059547</v>
      </c>
      <c r="I69" s="82">
        <f t="shared" si="44"/>
        <v>9194.0048413547574</v>
      </c>
      <c r="J69" s="82">
        <f t="shared" si="44"/>
        <v>9032.5421172704118</v>
      </c>
      <c r="K69" s="82">
        <f t="shared" si="44"/>
        <v>32241.060767877061</v>
      </c>
      <c r="L69" s="82">
        <f t="shared" si="44"/>
        <v>26962.812368132898</v>
      </c>
      <c r="M69" s="82">
        <f t="shared" si="44"/>
        <v>10639.550053399431</v>
      </c>
      <c r="N69" s="82">
        <f t="shared" si="44"/>
        <v>21601.510714477627</v>
      </c>
      <c r="O69" s="83">
        <f t="shared" si="44"/>
        <v>18065.084286649046</v>
      </c>
    </row>
    <row r="70" spans="1:20" ht="12.75" thickBot="1" x14ac:dyDescent="0.2">
      <c r="A70" s="58" t="s">
        <v>9</v>
      </c>
      <c r="B70" s="59"/>
      <c r="C70" s="81"/>
      <c r="D70" s="81"/>
      <c r="E70" s="81"/>
      <c r="F70" s="60"/>
      <c r="G70" s="60"/>
      <c r="H70" s="60"/>
      <c r="I70" s="60"/>
      <c r="J70" s="60"/>
      <c r="K70" s="60" t="s">
        <v>21</v>
      </c>
      <c r="L70" s="60">
        <f>L69</f>
        <v>26962.812368132898</v>
      </c>
      <c r="M70" s="60"/>
      <c r="N70" s="60" t="s">
        <v>22</v>
      </c>
      <c r="O70" s="83">
        <f>O69</f>
        <v>18065.084286649046</v>
      </c>
    </row>
    <row r="71" spans="1:20" ht="12.75" thickBot="1" x14ac:dyDescent="0.2">
      <c r="A71" s="61" t="s">
        <v>10</v>
      </c>
      <c r="B71" s="62"/>
      <c r="C71" s="84"/>
      <c r="D71" s="85"/>
      <c r="E71" s="85"/>
      <c r="F71" s="86"/>
      <c r="G71" s="86"/>
      <c r="H71" s="87"/>
      <c r="I71" s="87"/>
      <c r="J71" s="60"/>
      <c r="K71" s="60" t="s">
        <v>21</v>
      </c>
      <c r="L71" s="88">
        <f>L70/C69</f>
        <v>1.4925373177380167E-2</v>
      </c>
      <c r="M71" s="89"/>
      <c r="N71" s="60" t="s">
        <v>22</v>
      </c>
      <c r="O71" s="90">
        <f>O70/C69</f>
        <v>1.0000000028844713E-2</v>
      </c>
    </row>
    <row r="73" spans="1:20" x14ac:dyDescent="0.15">
      <c r="A73" s="31" t="s">
        <v>72</v>
      </c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2"/>
      <c r="N73" s="32"/>
      <c r="O73" s="32"/>
    </row>
    <row r="74" spans="1:20" x14ac:dyDescent="0.15">
      <c r="A74" s="34" t="s">
        <v>73</v>
      </c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5"/>
      <c r="N74" s="35"/>
      <c r="O74" s="35"/>
    </row>
    <row r="75" spans="1:20" ht="12.75" thickBot="1" x14ac:dyDescent="0.2">
      <c r="A75" s="36" t="s">
        <v>31</v>
      </c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</row>
    <row r="76" spans="1:20" ht="28.5" customHeight="1" thickBot="1" x14ac:dyDescent="0.2">
      <c r="A76" s="37" t="s">
        <v>2</v>
      </c>
      <c r="B76" s="38" t="s">
        <v>3</v>
      </c>
      <c r="C76" s="38" t="s">
        <v>4</v>
      </c>
      <c r="D76" s="38" t="s">
        <v>5</v>
      </c>
      <c r="E76" s="38" t="s">
        <v>6</v>
      </c>
      <c r="F76" s="38" t="s">
        <v>7</v>
      </c>
      <c r="G76" s="38" t="s">
        <v>8</v>
      </c>
      <c r="H76" s="38" t="s">
        <v>15</v>
      </c>
      <c r="I76" s="38" t="s">
        <v>11</v>
      </c>
      <c r="J76" s="38" t="s">
        <v>16</v>
      </c>
      <c r="K76" s="38" t="s">
        <v>18</v>
      </c>
      <c r="L76" s="38" t="s">
        <v>23</v>
      </c>
      <c r="M76" s="38" t="s">
        <v>12</v>
      </c>
      <c r="N76" s="38" t="s">
        <v>19</v>
      </c>
      <c r="O76" s="39" t="s">
        <v>20</v>
      </c>
      <c r="P76" s="40" t="s">
        <v>13</v>
      </c>
      <c r="Q76" s="38" t="s">
        <v>14</v>
      </c>
      <c r="R76" s="33" t="s">
        <v>0</v>
      </c>
      <c r="S76" s="33" t="s">
        <v>1</v>
      </c>
      <c r="T76" s="33" t="s">
        <v>17</v>
      </c>
    </row>
    <row r="77" spans="1:20" ht="18" customHeight="1" x14ac:dyDescent="0.15">
      <c r="A77" s="42">
        <v>1</v>
      </c>
      <c r="B77" s="74">
        <v>800000</v>
      </c>
      <c r="C77" s="74">
        <f t="shared" ref="C77:C92" si="45">B77/Q77</f>
        <v>200000</v>
      </c>
      <c r="D77" s="43">
        <v>9.1002276399999998E-2</v>
      </c>
      <c r="E77" s="74">
        <f>B77*((1+D77/Q77)^P77)*(D77/Q77)/((1+D77/Q77)^P77-1)</f>
        <v>60211.592068346057</v>
      </c>
      <c r="F77" s="74">
        <f>E77-G77</f>
        <v>42011.136788346063</v>
      </c>
      <c r="G77" s="74">
        <f t="shared" ref="G77:G92" si="46">B77*D77/Q77</f>
        <v>18200.455279999998</v>
      </c>
      <c r="H77" s="74">
        <f>B77*((1+S77/Q77)^P77)*(S77/Q77)/((1+S77/Q77)^P77-1)</f>
        <v>57184.251943943906</v>
      </c>
      <c r="I77" s="74">
        <f t="shared" ref="I77:I92" si="47">G77*R77</f>
        <v>910.02276399999994</v>
      </c>
      <c r="J77" s="74">
        <f t="shared" ref="J77:J92" si="48">C77*T77</f>
        <v>1000</v>
      </c>
      <c r="K77" s="74">
        <f>E77-H77-I77-J77</f>
        <v>1117.3173604021517</v>
      </c>
      <c r="L77" s="74">
        <f>K77/(1+S77/Q77)^A77</f>
        <v>1099.4512771484888</v>
      </c>
      <c r="M77" s="74">
        <f>K77*0.33</f>
        <v>368.7147289327101</v>
      </c>
      <c r="N77" s="74">
        <f t="shared" ref="N77:N92" si="49">K77-M77</f>
        <v>748.60263146944158</v>
      </c>
      <c r="O77" s="75">
        <f t="shared" ref="O77:O92" si="50">N77/(1+S77/Q77)^A77</f>
        <v>736.63235568948733</v>
      </c>
      <c r="P77" s="44">
        <v>16</v>
      </c>
      <c r="Q77" s="45">
        <v>4</v>
      </c>
      <c r="R77" s="46">
        <v>0.05</v>
      </c>
      <c r="S77" s="63">
        <v>6.5000000000000002E-2</v>
      </c>
      <c r="T77" s="47">
        <v>5.0000000000000001E-3</v>
      </c>
    </row>
    <row r="78" spans="1:20" ht="16.5" customHeight="1" x14ac:dyDescent="0.15">
      <c r="A78" s="48">
        <v>2</v>
      </c>
      <c r="B78" s="76">
        <f>B77-F77</f>
        <v>757988.86321165389</v>
      </c>
      <c r="C78" s="76">
        <f t="shared" si="45"/>
        <v>189497.21580291347</v>
      </c>
      <c r="D78" s="49">
        <f>D77</f>
        <v>9.1002276399999998E-2</v>
      </c>
      <c r="E78" s="76">
        <f>E77</f>
        <v>60211.592068346057</v>
      </c>
      <c r="F78" s="76">
        <f t="shared" ref="F78:F92" si="51">E78-G78</f>
        <v>42966.914058818875</v>
      </c>
      <c r="G78" s="76">
        <f t="shared" si="46"/>
        <v>17244.678009527179</v>
      </c>
      <c r="H78" s="76">
        <f>H77</f>
        <v>57184.251943943906</v>
      </c>
      <c r="I78" s="74">
        <f t="shared" si="47"/>
        <v>862.23390047635894</v>
      </c>
      <c r="J78" s="74">
        <f t="shared" si="48"/>
        <v>947.48607901456739</v>
      </c>
      <c r="K78" s="74">
        <f t="shared" ref="K78:K92" si="52">E78-H78-I78-J78</f>
        <v>1217.6201449112252</v>
      </c>
      <c r="L78" s="74">
        <f t="shared" ref="L78:L92" si="53">K78/(1+S78/Q78)^A78</f>
        <v>1178.9915907450786</v>
      </c>
      <c r="M78" s="74">
        <f t="shared" ref="M78:M92" si="54">K78*0.33</f>
        <v>401.81464782070435</v>
      </c>
      <c r="N78" s="74">
        <f t="shared" si="49"/>
        <v>815.80549709052093</v>
      </c>
      <c r="O78" s="77">
        <f t="shared" si="50"/>
        <v>789.92436579920275</v>
      </c>
      <c r="P78" s="50">
        <v>16</v>
      </c>
      <c r="Q78" s="51">
        <v>4</v>
      </c>
      <c r="R78" s="46">
        <v>0.05</v>
      </c>
      <c r="S78" s="63">
        <v>6.5000000000000002E-2</v>
      </c>
      <c r="T78" s="47">
        <v>5.0000000000000001E-3</v>
      </c>
    </row>
    <row r="79" spans="1:20" x14ac:dyDescent="0.15">
      <c r="A79" s="48">
        <v>3</v>
      </c>
      <c r="B79" s="76">
        <f t="shared" ref="B79:B92" si="55">B78-F78</f>
        <v>715021.94915283506</v>
      </c>
      <c r="C79" s="76">
        <f t="shared" si="45"/>
        <v>178755.48728820877</v>
      </c>
      <c r="D79" s="49">
        <f t="shared" ref="D79:D92" si="56">D78</f>
        <v>9.1002276399999998E-2</v>
      </c>
      <c r="E79" s="76">
        <f t="shared" ref="E79:E92" si="57">E78</f>
        <v>60211.592068346057</v>
      </c>
      <c r="F79" s="76">
        <f t="shared" si="51"/>
        <v>43944.435806127796</v>
      </c>
      <c r="G79" s="76">
        <f t="shared" si="46"/>
        <v>16267.156262218261</v>
      </c>
      <c r="H79" s="76">
        <f t="shared" ref="H79:H92" si="58">H78</f>
        <v>57184.251943943906</v>
      </c>
      <c r="I79" s="74">
        <f t="shared" si="47"/>
        <v>813.35781311091307</v>
      </c>
      <c r="J79" s="74">
        <f t="shared" si="48"/>
        <v>893.77743644104385</v>
      </c>
      <c r="K79" s="74">
        <f t="shared" si="52"/>
        <v>1320.2048748501948</v>
      </c>
      <c r="L79" s="74">
        <f t="shared" si="53"/>
        <v>1257.8812867033405</v>
      </c>
      <c r="M79" s="74">
        <f t="shared" si="54"/>
        <v>435.6676087005643</v>
      </c>
      <c r="N79" s="74">
        <f t="shared" si="49"/>
        <v>884.53726614963045</v>
      </c>
      <c r="O79" s="77">
        <f t="shared" si="50"/>
        <v>842.78046209123806</v>
      </c>
      <c r="P79" s="50">
        <v>16</v>
      </c>
      <c r="Q79" s="51">
        <v>4</v>
      </c>
      <c r="R79" s="46">
        <v>0.05</v>
      </c>
      <c r="S79" s="63">
        <v>6.5000000000000002E-2</v>
      </c>
      <c r="T79" s="47">
        <v>5.0000000000000001E-3</v>
      </c>
    </row>
    <row r="80" spans="1:20" x14ac:dyDescent="0.15">
      <c r="A80" s="48">
        <v>4</v>
      </c>
      <c r="B80" s="76">
        <f t="shared" si="55"/>
        <v>671077.51334670722</v>
      </c>
      <c r="C80" s="76">
        <f t="shared" si="45"/>
        <v>167769.3783366768</v>
      </c>
      <c r="D80" s="49">
        <f t="shared" si="56"/>
        <v>9.1002276399999998E-2</v>
      </c>
      <c r="E80" s="76">
        <f t="shared" si="57"/>
        <v>60211.592068346057</v>
      </c>
      <c r="F80" s="76">
        <f t="shared" si="51"/>
        <v>44944.196729495627</v>
      </c>
      <c r="G80" s="76">
        <f t="shared" si="46"/>
        <v>15267.395338850434</v>
      </c>
      <c r="H80" s="76">
        <f t="shared" si="58"/>
        <v>57184.251943943906</v>
      </c>
      <c r="I80" s="74">
        <f t="shared" si="47"/>
        <v>763.36976694252178</v>
      </c>
      <c r="J80" s="74">
        <f t="shared" si="48"/>
        <v>838.846891683384</v>
      </c>
      <c r="K80" s="74">
        <f t="shared" si="52"/>
        <v>1425.1234657762457</v>
      </c>
      <c r="L80" s="74">
        <f t="shared" si="53"/>
        <v>1336.1347423720451</v>
      </c>
      <c r="M80" s="74">
        <f t="shared" si="54"/>
        <v>470.29074370616109</v>
      </c>
      <c r="N80" s="74">
        <f t="shared" si="49"/>
        <v>954.83272207008463</v>
      </c>
      <c r="O80" s="77">
        <f t="shared" si="50"/>
        <v>895.21027738927023</v>
      </c>
      <c r="P80" s="50">
        <v>16</v>
      </c>
      <c r="Q80" s="51">
        <v>4</v>
      </c>
      <c r="R80" s="46">
        <v>0.05</v>
      </c>
      <c r="S80" s="63">
        <v>6.5000000000000002E-2</v>
      </c>
      <c r="T80" s="47">
        <v>5.0000000000000001E-3</v>
      </c>
    </row>
    <row r="81" spans="1:20" x14ac:dyDescent="0.15">
      <c r="A81" s="48">
        <v>5</v>
      </c>
      <c r="B81" s="76">
        <f t="shared" si="55"/>
        <v>626133.31661721156</v>
      </c>
      <c r="C81" s="76">
        <f t="shared" si="45"/>
        <v>156533.32915430289</v>
      </c>
      <c r="D81" s="49">
        <f t="shared" si="56"/>
        <v>9.1002276399999998E-2</v>
      </c>
      <c r="E81" s="76">
        <f t="shared" si="57"/>
        <v>60211.592068346057</v>
      </c>
      <c r="F81" s="76">
        <f t="shared" si="51"/>
        <v>45966.702782834007</v>
      </c>
      <c r="G81" s="76">
        <f t="shared" si="46"/>
        <v>14244.88928551205</v>
      </c>
      <c r="H81" s="76">
        <f t="shared" si="58"/>
        <v>57184.251943943906</v>
      </c>
      <c r="I81" s="74">
        <f t="shared" si="47"/>
        <v>712.24446427560258</v>
      </c>
      <c r="J81" s="74">
        <f t="shared" si="48"/>
        <v>782.66664577151448</v>
      </c>
      <c r="K81" s="74">
        <f t="shared" si="52"/>
        <v>1532.4290143550343</v>
      </c>
      <c r="L81" s="74">
        <f t="shared" si="53"/>
        <v>1413.7661306232019</v>
      </c>
      <c r="M81" s="74">
        <f t="shared" si="54"/>
        <v>505.70157473716131</v>
      </c>
      <c r="N81" s="74">
        <f t="shared" si="49"/>
        <v>1026.727439617873</v>
      </c>
      <c r="O81" s="77">
        <f t="shared" si="50"/>
        <v>947.22330751754532</v>
      </c>
      <c r="P81" s="50">
        <v>16</v>
      </c>
      <c r="Q81" s="51">
        <v>4</v>
      </c>
      <c r="R81" s="46">
        <v>0.05</v>
      </c>
      <c r="S81" s="63">
        <v>6.5000000000000002E-2</v>
      </c>
      <c r="T81" s="47">
        <v>5.0000000000000001E-3</v>
      </c>
    </row>
    <row r="82" spans="1:20" x14ac:dyDescent="0.15">
      <c r="A82" s="48">
        <v>6</v>
      </c>
      <c r="B82" s="76">
        <f t="shared" si="55"/>
        <v>580166.61383437761</v>
      </c>
      <c r="C82" s="76">
        <f t="shared" si="45"/>
        <v>145041.6534585944</v>
      </c>
      <c r="D82" s="49">
        <f t="shared" si="56"/>
        <v>9.1002276399999998E-2</v>
      </c>
      <c r="E82" s="76">
        <f t="shared" si="57"/>
        <v>60211.592068346057</v>
      </c>
      <c r="F82" s="76">
        <f t="shared" si="51"/>
        <v>47012.47143079403</v>
      </c>
      <c r="G82" s="76">
        <f t="shared" si="46"/>
        <v>13199.120637552023</v>
      </c>
      <c r="H82" s="76">
        <f t="shared" si="58"/>
        <v>57184.251943943906</v>
      </c>
      <c r="I82" s="74">
        <f t="shared" si="47"/>
        <v>659.95603187760116</v>
      </c>
      <c r="J82" s="74">
        <f t="shared" si="48"/>
        <v>725.20826729297198</v>
      </c>
      <c r="K82" s="74">
        <f t="shared" si="52"/>
        <v>1642.1758252315785</v>
      </c>
      <c r="L82" s="74">
        <f t="shared" si="53"/>
        <v>1490.7894232842723</v>
      </c>
      <c r="M82" s="74">
        <f t="shared" si="54"/>
        <v>541.9180223264209</v>
      </c>
      <c r="N82" s="74">
        <f t="shared" si="49"/>
        <v>1100.2578029051576</v>
      </c>
      <c r="O82" s="77">
        <f t="shared" si="50"/>
        <v>998.82891360046244</v>
      </c>
      <c r="P82" s="50">
        <v>16</v>
      </c>
      <c r="Q82" s="51">
        <v>4</v>
      </c>
      <c r="R82" s="46">
        <v>0.05</v>
      </c>
      <c r="S82" s="63">
        <v>6.5000000000000002E-2</v>
      </c>
      <c r="T82" s="47">
        <v>5.0000000000000001E-3</v>
      </c>
    </row>
    <row r="83" spans="1:20" x14ac:dyDescent="0.15">
      <c r="A83" s="48">
        <v>7</v>
      </c>
      <c r="B83" s="76">
        <f t="shared" si="55"/>
        <v>533154.14240358362</v>
      </c>
      <c r="C83" s="76">
        <f t="shared" si="45"/>
        <v>133288.53560089591</v>
      </c>
      <c r="D83" s="49">
        <f t="shared" si="56"/>
        <v>9.1002276399999998E-2</v>
      </c>
      <c r="E83" s="76">
        <f t="shared" si="57"/>
        <v>60211.592068346057</v>
      </c>
      <c r="F83" s="76">
        <f t="shared" si="51"/>
        <v>48082.031910642087</v>
      </c>
      <c r="G83" s="76">
        <f t="shared" si="46"/>
        <v>12129.560157703969</v>
      </c>
      <c r="H83" s="76">
        <f t="shared" si="58"/>
        <v>57184.251943943906</v>
      </c>
      <c r="I83" s="74">
        <f t="shared" si="47"/>
        <v>606.47800788519851</v>
      </c>
      <c r="J83" s="74">
        <f t="shared" si="48"/>
        <v>666.44267800447949</v>
      </c>
      <c r="K83" s="74">
        <f t="shared" si="52"/>
        <v>1754.4194385124733</v>
      </c>
      <c r="L83" s="74">
        <f t="shared" si="53"/>
        <v>1567.2183945165409</v>
      </c>
      <c r="M83" s="74">
        <f t="shared" si="54"/>
        <v>578.95841470911625</v>
      </c>
      <c r="N83" s="74">
        <f t="shared" si="49"/>
        <v>1175.461023803357</v>
      </c>
      <c r="O83" s="77">
        <f t="shared" si="50"/>
        <v>1050.0363243260822</v>
      </c>
      <c r="P83" s="50">
        <v>16</v>
      </c>
      <c r="Q83" s="51">
        <v>4</v>
      </c>
      <c r="R83" s="46">
        <v>0.05</v>
      </c>
      <c r="S83" s="63">
        <v>6.5000000000000002E-2</v>
      </c>
      <c r="T83" s="47">
        <v>5.0000000000000001E-3</v>
      </c>
    </row>
    <row r="84" spans="1:20" x14ac:dyDescent="0.15">
      <c r="A84" s="48">
        <v>8</v>
      </c>
      <c r="B84" s="76">
        <f t="shared" si="55"/>
        <v>485072.11049294152</v>
      </c>
      <c r="C84" s="76">
        <f t="shared" si="45"/>
        <v>121268.02762323538</v>
      </c>
      <c r="D84" s="49">
        <f t="shared" si="56"/>
        <v>9.1002276399999998E-2</v>
      </c>
      <c r="E84" s="76">
        <f t="shared" si="57"/>
        <v>60211.592068346057</v>
      </c>
      <c r="F84" s="76">
        <f t="shared" si="51"/>
        <v>49175.925500093559</v>
      </c>
      <c r="G84" s="76">
        <f t="shared" si="46"/>
        <v>11035.6665682525</v>
      </c>
      <c r="H84" s="76">
        <f t="shared" si="58"/>
        <v>57184.251943943906</v>
      </c>
      <c r="I84" s="74">
        <f t="shared" si="47"/>
        <v>551.783328412625</v>
      </c>
      <c r="J84" s="74">
        <f t="shared" si="48"/>
        <v>606.34013811617695</v>
      </c>
      <c r="K84" s="74">
        <f t="shared" si="52"/>
        <v>1869.2166578733495</v>
      </c>
      <c r="L84" s="74">
        <f t="shared" si="53"/>
        <v>1643.0666241405183</v>
      </c>
      <c r="M84" s="74">
        <f t="shared" si="54"/>
        <v>616.84149709820531</v>
      </c>
      <c r="N84" s="74">
        <f t="shared" si="49"/>
        <v>1252.3751607751442</v>
      </c>
      <c r="O84" s="77">
        <f t="shared" si="50"/>
        <v>1100.8546381741473</v>
      </c>
      <c r="P84" s="50">
        <v>16</v>
      </c>
      <c r="Q84" s="51">
        <v>4</v>
      </c>
      <c r="R84" s="46">
        <v>0.05</v>
      </c>
      <c r="S84" s="63">
        <v>6.5000000000000002E-2</v>
      </c>
      <c r="T84" s="47">
        <v>5.0000000000000001E-3</v>
      </c>
    </row>
    <row r="85" spans="1:20" x14ac:dyDescent="0.15">
      <c r="A85" s="48">
        <v>9</v>
      </c>
      <c r="B85" s="76">
        <f t="shared" si="55"/>
        <v>435896.18499284796</v>
      </c>
      <c r="C85" s="76">
        <f t="shared" si="45"/>
        <v>108974.04624821199</v>
      </c>
      <c r="D85" s="49">
        <f t="shared" si="56"/>
        <v>9.1002276399999998E-2</v>
      </c>
      <c r="E85" s="76">
        <f t="shared" si="57"/>
        <v>60211.592068346057</v>
      </c>
      <c r="F85" s="76">
        <f t="shared" si="51"/>
        <v>50294.705791239889</v>
      </c>
      <c r="G85" s="76">
        <f t="shared" si="46"/>
        <v>9916.8862771061704</v>
      </c>
      <c r="H85" s="76">
        <f t="shared" si="58"/>
        <v>57184.251943943906</v>
      </c>
      <c r="I85" s="74">
        <f t="shared" si="47"/>
        <v>495.84431385530854</v>
      </c>
      <c r="J85" s="74">
        <f t="shared" si="48"/>
        <v>544.87023124105997</v>
      </c>
      <c r="K85" s="74">
        <f t="shared" si="52"/>
        <v>1986.625579305783</v>
      </c>
      <c r="L85" s="74">
        <f t="shared" si="53"/>
        <v>1718.347500909214</v>
      </c>
      <c r="M85" s="74">
        <f t="shared" si="54"/>
        <v>655.58644117090842</v>
      </c>
      <c r="N85" s="74">
        <f t="shared" si="49"/>
        <v>1331.0391381348745</v>
      </c>
      <c r="O85" s="77">
        <f t="shared" si="50"/>
        <v>1151.2928256091732</v>
      </c>
      <c r="P85" s="50">
        <v>16</v>
      </c>
      <c r="Q85" s="51">
        <v>4</v>
      </c>
      <c r="R85" s="46">
        <v>0.05</v>
      </c>
      <c r="S85" s="63">
        <v>6.5000000000000002E-2</v>
      </c>
      <c r="T85" s="47">
        <v>5.0000000000000001E-3</v>
      </c>
    </row>
    <row r="86" spans="1:20" x14ac:dyDescent="0.15">
      <c r="A86" s="48">
        <v>10</v>
      </c>
      <c r="B86" s="76">
        <f t="shared" si="55"/>
        <v>385601.4792016081</v>
      </c>
      <c r="C86" s="76">
        <f t="shared" si="45"/>
        <v>96400.369800402026</v>
      </c>
      <c r="D86" s="49">
        <f t="shared" si="56"/>
        <v>9.1002276399999998E-2</v>
      </c>
      <c r="E86" s="76">
        <f t="shared" si="57"/>
        <v>60211.592068346057</v>
      </c>
      <c r="F86" s="76">
        <f t="shared" si="51"/>
        <v>51438.938970707663</v>
      </c>
      <c r="G86" s="76">
        <f t="shared" si="46"/>
        <v>8772.6530976383983</v>
      </c>
      <c r="H86" s="76">
        <f t="shared" si="58"/>
        <v>57184.251943943906</v>
      </c>
      <c r="I86" s="74">
        <f t="shared" si="47"/>
        <v>438.63265488191996</v>
      </c>
      <c r="J86" s="74">
        <f t="shared" si="48"/>
        <v>482.00184900201015</v>
      </c>
      <c r="K86" s="74">
        <f t="shared" si="52"/>
        <v>2106.7056205182216</v>
      </c>
      <c r="L86" s="74">
        <f t="shared" si="53"/>
        <v>1793.0742257301372</v>
      </c>
      <c r="M86" s="74">
        <f t="shared" si="54"/>
        <v>695.21285477101321</v>
      </c>
      <c r="N86" s="74">
        <f t="shared" si="49"/>
        <v>1411.4927657472085</v>
      </c>
      <c r="O86" s="77">
        <f t="shared" si="50"/>
        <v>1201.3597312391919</v>
      </c>
      <c r="P86" s="50">
        <v>16</v>
      </c>
      <c r="Q86" s="51">
        <v>4</v>
      </c>
      <c r="R86" s="46">
        <v>0.05</v>
      </c>
      <c r="S86" s="63">
        <v>6.5000000000000002E-2</v>
      </c>
      <c r="T86" s="47">
        <v>5.0000000000000001E-3</v>
      </c>
    </row>
    <row r="87" spans="1:20" x14ac:dyDescent="0.15">
      <c r="A87" s="48">
        <v>11</v>
      </c>
      <c r="B87" s="76">
        <f t="shared" si="55"/>
        <v>334162.54023090046</v>
      </c>
      <c r="C87" s="76">
        <f t="shared" si="45"/>
        <v>83540.635057725114</v>
      </c>
      <c r="D87" s="49">
        <f t="shared" si="56"/>
        <v>9.1002276399999998E-2</v>
      </c>
      <c r="E87" s="76">
        <f t="shared" si="57"/>
        <v>60211.592068346057</v>
      </c>
      <c r="F87" s="76">
        <f t="shared" si="51"/>
        <v>52609.204106191428</v>
      </c>
      <c r="G87" s="76">
        <f t="shared" si="46"/>
        <v>7602.3879621546303</v>
      </c>
      <c r="H87" s="76">
        <f t="shared" si="58"/>
        <v>57184.251943943906</v>
      </c>
      <c r="I87" s="74">
        <f t="shared" si="47"/>
        <v>380.11939810773151</v>
      </c>
      <c r="J87" s="74">
        <f t="shared" si="48"/>
        <v>417.70317528862557</v>
      </c>
      <c r="K87" s="74">
        <f t="shared" si="52"/>
        <v>2229.5175510057948</v>
      </c>
      <c r="L87" s="74">
        <f t="shared" si="53"/>
        <v>1867.2598148368434</v>
      </c>
      <c r="M87" s="74">
        <f t="shared" si="54"/>
        <v>735.74079183191236</v>
      </c>
      <c r="N87" s="74">
        <f t="shared" si="49"/>
        <v>1493.7767591738825</v>
      </c>
      <c r="O87" s="77">
        <f t="shared" si="50"/>
        <v>1251.0640759406851</v>
      </c>
      <c r="P87" s="50">
        <v>16</v>
      </c>
      <c r="Q87" s="51">
        <v>4</v>
      </c>
      <c r="R87" s="46">
        <v>0.05</v>
      </c>
      <c r="S87" s="63">
        <v>6.5000000000000002E-2</v>
      </c>
      <c r="T87" s="47">
        <v>5.0000000000000001E-3</v>
      </c>
    </row>
    <row r="88" spans="1:20" x14ac:dyDescent="0.15">
      <c r="A88" s="48">
        <v>12</v>
      </c>
      <c r="B88" s="76">
        <f t="shared" si="55"/>
        <v>281553.33612470905</v>
      </c>
      <c r="C88" s="76">
        <f t="shared" si="45"/>
        <v>70388.334031177263</v>
      </c>
      <c r="D88" s="49">
        <f t="shared" si="56"/>
        <v>9.1002276399999998E-2</v>
      </c>
      <c r="E88" s="76">
        <f t="shared" si="57"/>
        <v>60211.592068346057</v>
      </c>
      <c r="F88" s="76">
        <f t="shared" si="51"/>
        <v>53806.093439505341</v>
      </c>
      <c r="G88" s="76">
        <f t="shared" si="46"/>
        <v>6405.498628840719</v>
      </c>
      <c r="H88" s="76">
        <f t="shared" si="58"/>
        <v>57184.251943943906</v>
      </c>
      <c r="I88" s="74">
        <f t="shared" si="47"/>
        <v>320.27493144203595</v>
      </c>
      <c r="J88" s="74">
        <f t="shared" si="48"/>
        <v>351.9416701558863</v>
      </c>
      <c r="K88" s="74">
        <f t="shared" si="52"/>
        <v>2355.1235228042292</v>
      </c>
      <c r="L88" s="74">
        <f t="shared" si="53"/>
        <v>1940.9171029108361</v>
      </c>
      <c r="M88" s="74">
        <f t="shared" si="54"/>
        <v>777.19076252539571</v>
      </c>
      <c r="N88" s="74">
        <f t="shared" si="49"/>
        <v>1577.9327602788335</v>
      </c>
      <c r="O88" s="77">
        <f t="shared" si="50"/>
        <v>1300.4144589502603</v>
      </c>
      <c r="P88" s="50">
        <v>16</v>
      </c>
      <c r="Q88" s="51">
        <v>4</v>
      </c>
      <c r="R88" s="46">
        <v>0.05</v>
      </c>
      <c r="S88" s="63">
        <v>6.5000000000000002E-2</v>
      </c>
      <c r="T88" s="47">
        <v>5.0000000000000001E-3</v>
      </c>
    </row>
    <row r="89" spans="1:20" x14ac:dyDescent="0.15">
      <c r="A89" s="48">
        <v>13</v>
      </c>
      <c r="B89" s="76">
        <f t="shared" si="55"/>
        <v>227747.2426852037</v>
      </c>
      <c r="C89" s="76">
        <f t="shared" si="45"/>
        <v>56936.810671300926</v>
      </c>
      <c r="D89" s="49">
        <f t="shared" si="56"/>
        <v>9.1002276399999998E-2</v>
      </c>
      <c r="E89" s="76">
        <f t="shared" si="57"/>
        <v>60211.592068346057</v>
      </c>
      <c r="F89" s="76">
        <f t="shared" si="51"/>
        <v>55030.212686301864</v>
      </c>
      <c r="G89" s="76">
        <f t="shared" si="46"/>
        <v>5181.3793820441961</v>
      </c>
      <c r="H89" s="76">
        <f t="shared" si="58"/>
        <v>57184.251943943906</v>
      </c>
      <c r="I89" s="74">
        <f t="shared" si="47"/>
        <v>259.06896910220979</v>
      </c>
      <c r="J89" s="74">
        <f t="shared" si="48"/>
        <v>284.68405335650465</v>
      </c>
      <c r="K89" s="74">
        <f t="shared" si="52"/>
        <v>2483.5871019434371</v>
      </c>
      <c r="L89" s="74">
        <f t="shared" si="53"/>
        <v>2014.0587461546365</v>
      </c>
      <c r="M89" s="74">
        <f t="shared" si="54"/>
        <v>819.58374364133431</v>
      </c>
      <c r="N89" s="74">
        <f t="shared" si="49"/>
        <v>1664.0033583021027</v>
      </c>
      <c r="O89" s="77">
        <f t="shared" si="50"/>
        <v>1349.4193599236062</v>
      </c>
      <c r="P89" s="50">
        <v>16</v>
      </c>
      <c r="Q89" s="51">
        <v>4</v>
      </c>
      <c r="R89" s="46">
        <v>0.05</v>
      </c>
      <c r="S89" s="63">
        <v>6.5000000000000002E-2</v>
      </c>
      <c r="T89" s="47">
        <v>5.0000000000000001E-3</v>
      </c>
    </row>
    <row r="90" spans="1:20" x14ac:dyDescent="0.15">
      <c r="A90" s="48">
        <v>14</v>
      </c>
      <c r="B90" s="76">
        <f t="shared" si="55"/>
        <v>172717.02999890182</v>
      </c>
      <c r="C90" s="76">
        <f t="shared" si="45"/>
        <v>43179.257499725456</v>
      </c>
      <c r="D90" s="49">
        <f t="shared" si="56"/>
        <v>9.1002276399999998E-2</v>
      </c>
      <c r="E90" s="76">
        <f t="shared" si="57"/>
        <v>60211.592068346057</v>
      </c>
      <c r="F90" s="76">
        <f t="shared" si="51"/>
        <v>56282.18134260927</v>
      </c>
      <c r="G90" s="76">
        <f t="shared" si="46"/>
        <v>3929.4107257367887</v>
      </c>
      <c r="H90" s="76">
        <f t="shared" si="58"/>
        <v>57184.251943943906</v>
      </c>
      <c r="I90" s="74">
        <f t="shared" si="47"/>
        <v>196.47053628683943</v>
      </c>
      <c r="J90" s="74">
        <f t="shared" si="48"/>
        <v>215.89628749862729</v>
      </c>
      <c r="K90" s="74">
        <f t="shared" si="52"/>
        <v>2614.9733006166848</v>
      </c>
      <c r="L90" s="74">
        <f t="shared" si="53"/>
        <v>2086.6972253167946</v>
      </c>
      <c r="M90" s="74">
        <f t="shared" si="54"/>
        <v>862.94118920350604</v>
      </c>
      <c r="N90" s="74">
        <f t="shared" si="49"/>
        <v>1752.0321114131789</v>
      </c>
      <c r="O90" s="77">
        <f t="shared" si="50"/>
        <v>1398.0871409622523</v>
      </c>
      <c r="P90" s="50">
        <v>16</v>
      </c>
      <c r="Q90" s="51">
        <v>4</v>
      </c>
      <c r="R90" s="46">
        <v>0.05</v>
      </c>
      <c r="S90" s="63">
        <v>6.5000000000000002E-2</v>
      </c>
      <c r="T90" s="47">
        <v>5.0000000000000001E-3</v>
      </c>
    </row>
    <row r="91" spans="1:20" x14ac:dyDescent="0.15">
      <c r="A91" s="48">
        <v>15</v>
      </c>
      <c r="B91" s="76">
        <f t="shared" si="55"/>
        <v>116434.84865629255</v>
      </c>
      <c r="C91" s="76">
        <f t="shared" si="45"/>
        <v>29108.712164073138</v>
      </c>
      <c r="D91" s="49">
        <f t="shared" si="56"/>
        <v>9.1002276399999998E-2</v>
      </c>
      <c r="E91" s="76">
        <f t="shared" si="57"/>
        <v>60211.592068346057</v>
      </c>
      <c r="F91" s="76">
        <f t="shared" si="51"/>
        <v>57562.632998343033</v>
      </c>
      <c r="G91" s="76">
        <f t="shared" si="46"/>
        <v>2648.9590700030258</v>
      </c>
      <c r="H91" s="76">
        <f t="shared" si="58"/>
        <v>57184.251943943906</v>
      </c>
      <c r="I91" s="74">
        <f t="shared" si="47"/>
        <v>132.4479535001513</v>
      </c>
      <c r="J91" s="74">
        <f t="shared" si="48"/>
        <v>145.54356082036568</v>
      </c>
      <c r="K91" s="74">
        <f t="shared" si="52"/>
        <v>2749.3486100816344</v>
      </c>
      <c r="L91" s="74">
        <f t="shared" si="53"/>
        <v>2158.8448486696302</v>
      </c>
      <c r="M91" s="74">
        <f t="shared" si="54"/>
        <v>907.28504132693945</v>
      </c>
      <c r="N91" s="74">
        <f t="shared" si="49"/>
        <v>1842.0635687546951</v>
      </c>
      <c r="O91" s="77">
        <f t="shared" si="50"/>
        <v>1446.4260486086523</v>
      </c>
      <c r="P91" s="50">
        <v>16</v>
      </c>
      <c r="Q91" s="51">
        <v>4</v>
      </c>
      <c r="R91" s="46">
        <v>0.05</v>
      </c>
      <c r="S91" s="63">
        <v>6.5000000000000002E-2</v>
      </c>
      <c r="T91" s="47">
        <v>5.0000000000000001E-3</v>
      </c>
    </row>
    <row r="92" spans="1:20" ht="12.75" thickBot="1" x14ac:dyDescent="0.2">
      <c r="A92" s="52">
        <v>16</v>
      </c>
      <c r="B92" s="78">
        <f t="shared" si="55"/>
        <v>58872.21565794952</v>
      </c>
      <c r="C92" s="78">
        <f t="shared" si="45"/>
        <v>14718.05391448738</v>
      </c>
      <c r="D92" s="53">
        <f t="shared" si="56"/>
        <v>9.1002276399999998E-2</v>
      </c>
      <c r="E92" s="78">
        <f t="shared" si="57"/>
        <v>60211.592068346057</v>
      </c>
      <c r="F92" s="78">
        <f t="shared" si="51"/>
        <v>58872.215657949775</v>
      </c>
      <c r="G92" s="78">
        <f t="shared" si="46"/>
        <v>1339.3764103962826</v>
      </c>
      <c r="H92" s="78">
        <f t="shared" si="58"/>
        <v>57184.251943943906</v>
      </c>
      <c r="I92" s="79">
        <f t="shared" si="47"/>
        <v>66.96882051981413</v>
      </c>
      <c r="J92" s="79">
        <f t="shared" si="48"/>
        <v>73.590269572436895</v>
      </c>
      <c r="K92" s="79">
        <f t="shared" si="52"/>
        <v>2886.7810343099009</v>
      </c>
      <c r="L92" s="74">
        <f t="shared" si="53"/>
        <v>2230.5137549404603</v>
      </c>
      <c r="M92" s="79">
        <f t="shared" si="54"/>
        <v>952.63774132226729</v>
      </c>
      <c r="N92" s="79">
        <f t="shared" si="49"/>
        <v>1934.1432929876337</v>
      </c>
      <c r="O92" s="80">
        <f t="shared" si="50"/>
        <v>1494.4442158101085</v>
      </c>
      <c r="P92" s="54">
        <v>16</v>
      </c>
      <c r="Q92" s="55">
        <v>4</v>
      </c>
      <c r="R92" s="46">
        <v>0.05</v>
      </c>
      <c r="S92" s="63">
        <v>6.5000000000000002E-2</v>
      </c>
      <c r="T92" s="47">
        <v>5.0000000000000001E-3</v>
      </c>
    </row>
    <row r="93" spans="1:20" ht="12.75" thickBot="1" x14ac:dyDescent="0.2">
      <c r="A93" s="56" t="s">
        <v>74</v>
      </c>
      <c r="B93" s="57"/>
      <c r="C93" s="60">
        <f>SUM(C77:C92)</f>
        <v>1795399.8466519311</v>
      </c>
      <c r="D93" s="81"/>
      <c r="E93" s="60">
        <f t="shared" ref="E93:O93" si="59">SUM(E77:E92)</f>
        <v>963385.47309353715</v>
      </c>
      <c r="F93" s="60">
        <f t="shared" si="59"/>
        <v>800000.00000000035</v>
      </c>
      <c r="G93" s="60">
        <f t="shared" si="59"/>
        <v>163385.47309353665</v>
      </c>
      <c r="H93" s="82">
        <f t="shared" si="59"/>
        <v>914948.03110310249</v>
      </c>
      <c r="I93" s="82">
        <f t="shared" si="59"/>
        <v>8169.273654676831</v>
      </c>
      <c r="J93" s="82">
        <f t="shared" si="59"/>
        <v>8976.9992332596521</v>
      </c>
      <c r="K93" s="82">
        <f t="shared" si="59"/>
        <v>31291.169102497937</v>
      </c>
      <c r="L93" s="82">
        <f t="shared" si="59"/>
        <v>26797.012689002036</v>
      </c>
      <c r="M93" s="82">
        <f t="shared" si="59"/>
        <v>10326.08580382432</v>
      </c>
      <c r="N93" s="82">
        <f t="shared" si="59"/>
        <v>20965.08329867362</v>
      </c>
      <c r="O93" s="83">
        <f t="shared" si="59"/>
        <v>17953.998501631366</v>
      </c>
    </row>
    <row r="94" spans="1:20" ht="12.75" thickBot="1" x14ac:dyDescent="0.2">
      <c r="A94" s="58" t="s">
        <v>9</v>
      </c>
      <c r="B94" s="59"/>
      <c r="C94" s="81"/>
      <c r="D94" s="81"/>
      <c r="E94" s="81"/>
      <c r="F94" s="60"/>
      <c r="G94" s="60"/>
      <c r="H94" s="60"/>
      <c r="I94" s="60"/>
      <c r="J94" s="60"/>
      <c r="K94" s="60" t="s">
        <v>21</v>
      </c>
      <c r="L94" s="60">
        <f>L93</f>
        <v>26797.012689002036</v>
      </c>
      <c r="M94" s="60"/>
      <c r="N94" s="60" t="s">
        <v>22</v>
      </c>
      <c r="O94" s="83">
        <f>O93</f>
        <v>17953.998501631366</v>
      </c>
    </row>
    <row r="95" spans="1:20" ht="12.75" thickBot="1" x14ac:dyDescent="0.2">
      <c r="A95" s="61" t="s">
        <v>10</v>
      </c>
      <c r="B95" s="62"/>
      <c r="C95" s="84"/>
      <c r="D95" s="85"/>
      <c r="E95" s="85"/>
      <c r="F95" s="86"/>
      <c r="G95" s="86"/>
      <c r="H95" s="87"/>
      <c r="I95" s="87"/>
      <c r="J95" s="60"/>
      <c r="K95" s="60" t="s">
        <v>21</v>
      </c>
      <c r="L95" s="88">
        <f>L94/C93</f>
        <v>1.4925373163517427E-2</v>
      </c>
      <c r="M95" s="89"/>
      <c r="N95" s="60" t="s">
        <v>22</v>
      </c>
      <c r="O95" s="90">
        <f>O94/C93</f>
        <v>1.0000000019556678E-2</v>
      </c>
    </row>
    <row r="97" spans="1:20" ht="36" customHeight="1" x14ac:dyDescent="0.15">
      <c r="A97" s="31" t="s">
        <v>75</v>
      </c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2"/>
      <c r="N97" s="32"/>
      <c r="O97" s="32"/>
    </row>
    <row r="98" spans="1:20" x14ac:dyDescent="0.15">
      <c r="A98" s="34" t="s">
        <v>73</v>
      </c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5"/>
      <c r="N98" s="35"/>
      <c r="O98" s="35"/>
    </row>
    <row r="99" spans="1:20" ht="45.75" customHeight="1" thickBot="1" x14ac:dyDescent="0.2">
      <c r="A99" s="36" t="s">
        <v>24</v>
      </c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</row>
    <row r="100" spans="1:20" ht="28.5" customHeight="1" thickBot="1" x14ac:dyDescent="0.2">
      <c r="A100" s="37" t="s">
        <v>2</v>
      </c>
      <c r="B100" s="38" t="s">
        <v>3</v>
      </c>
      <c r="C100" s="38" t="s">
        <v>4</v>
      </c>
      <c r="D100" s="38" t="s">
        <v>5</v>
      </c>
      <c r="E100" s="38" t="s">
        <v>6</v>
      </c>
      <c r="F100" s="38" t="s">
        <v>7</v>
      </c>
      <c r="G100" s="38" t="s">
        <v>8</v>
      </c>
      <c r="H100" s="38" t="s">
        <v>15</v>
      </c>
      <c r="I100" s="38" t="s">
        <v>11</v>
      </c>
      <c r="J100" s="38" t="s">
        <v>16</v>
      </c>
      <c r="K100" s="38" t="s">
        <v>18</v>
      </c>
      <c r="L100" s="38" t="s">
        <v>23</v>
      </c>
      <c r="M100" s="38" t="s">
        <v>12</v>
      </c>
      <c r="N100" s="38" t="s">
        <v>19</v>
      </c>
      <c r="O100" s="39" t="s">
        <v>20</v>
      </c>
      <c r="P100" s="40" t="s">
        <v>13</v>
      </c>
      <c r="Q100" s="38" t="s">
        <v>14</v>
      </c>
      <c r="R100" s="41" t="s">
        <v>0</v>
      </c>
      <c r="S100" s="41" t="s">
        <v>1</v>
      </c>
      <c r="T100" s="41" t="s">
        <v>17</v>
      </c>
    </row>
    <row r="101" spans="1:20" ht="17.25" customHeight="1" x14ac:dyDescent="0.15">
      <c r="A101" s="42">
        <v>1</v>
      </c>
      <c r="B101" s="74">
        <v>800000</v>
      </c>
      <c r="C101" s="74">
        <f t="shared" ref="C101:C116" si="60">B101/Q101</f>
        <v>200000</v>
      </c>
      <c r="D101" s="43">
        <v>9.3124999999999999E-2</v>
      </c>
      <c r="E101" s="74">
        <f>B101*((1+D101/Q101)^P101)*(D101/Q101)/((1+D101/Q101)^P101-1)</f>
        <v>60462.534998415445</v>
      </c>
      <c r="F101" s="74">
        <f>E101-G101</f>
        <v>41837.534998415445</v>
      </c>
      <c r="G101" s="74">
        <f t="shared" ref="G101:G116" si="61">B101*D101/Q101</f>
        <v>18625</v>
      </c>
      <c r="H101" s="74">
        <f>B101*((1+S101/Q101)^P101)*(S101/Q101)/((1+S101/Q101)^P101-1)</f>
        <v>57759.661147496052</v>
      </c>
      <c r="I101" s="74">
        <f t="shared" ref="I101:I116" si="62">G101*R101</f>
        <v>931.25</v>
      </c>
      <c r="J101" s="74">
        <f t="shared" ref="J101:J116" si="63">C101*T101</f>
        <v>379.10952000000003</v>
      </c>
      <c r="K101" s="74">
        <f>E101-H101-I101-J101</f>
        <v>1392.5143309193936</v>
      </c>
      <c r="L101" s="74">
        <f>K101/(1+S101/Q101)^A101</f>
        <v>1368.564452992033</v>
      </c>
      <c r="M101" s="74">
        <f>K101*0.33</f>
        <v>459.52972920339994</v>
      </c>
      <c r="N101" s="74">
        <f t="shared" ref="N101:N116" si="64">K101-M101</f>
        <v>932.98460171599368</v>
      </c>
      <c r="O101" s="75">
        <f t="shared" ref="O101:O116" si="65">N101/(1+S101/Q101)^A101</f>
        <v>916.93818350466199</v>
      </c>
      <c r="P101" s="44">
        <v>16</v>
      </c>
      <c r="Q101" s="45">
        <v>4</v>
      </c>
      <c r="R101" s="46">
        <v>0.05</v>
      </c>
      <c r="S101" s="63">
        <v>7.0000000000000007E-2</v>
      </c>
      <c r="T101" s="64">
        <v>1.8955476E-3</v>
      </c>
    </row>
    <row r="102" spans="1:20" ht="18" customHeight="1" x14ac:dyDescent="0.15">
      <c r="A102" s="48">
        <v>2</v>
      </c>
      <c r="B102" s="76">
        <f>B101-F101</f>
        <v>758162.4650015845</v>
      </c>
      <c r="C102" s="76">
        <f t="shared" si="60"/>
        <v>189540.61625039612</v>
      </c>
      <c r="D102" s="49">
        <f>D101</f>
        <v>9.3124999999999999E-2</v>
      </c>
      <c r="E102" s="76">
        <f>E101</f>
        <v>60462.534998415445</v>
      </c>
      <c r="F102" s="76">
        <f t="shared" ref="F102:F116" si="66">E102-G102</f>
        <v>42811.565110097305</v>
      </c>
      <c r="G102" s="76">
        <f t="shared" si="61"/>
        <v>17650.969888318137</v>
      </c>
      <c r="H102" s="76">
        <f>H101</f>
        <v>57759.661147496052</v>
      </c>
      <c r="I102" s="74">
        <f t="shared" si="62"/>
        <v>882.54849441590693</v>
      </c>
      <c r="J102" s="74">
        <f t="shared" si="63"/>
        <v>359.2832602359594</v>
      </c>
      <c r="K102" s="74">
        <f t="shared" ref="K102:K116" si="67">E102-H102-I102-J102</f>
        <v>1461.0420962675271</v>
      </c>
      <c r="L102" s="74">
        <f t="shared" ref="L102:L116" si="68">K102/(1+S102/Q102)^A102</f>
        <v>1411.2173052828832</v>
      </c>
      <c r="M102" s="74">
        <f t="shared" ref="M102:M116" si="69">K102*0.33</f>
        <v>482.14389176828394</v>
      </c>
      <c r="N102" s="74">
        <f t="shared" si="64"/>
        <v>978.89820449924309</v>
      </c>
      <c r="O102" s="77">
        <f t="shared" si="65"/>
        <v>945.51559453953166</v>
      </c>
      <c r="P102" s="50">
        <v>16</v>
      </c>
      <c r="Q102" s="51">
        <v>4</v>
      </c>
      <c r="R102" s="46">
        <v>0.05</v>
      </c>
      <c r="S102" s="63">
        <v>7.0000000000000007E-2</v>
      </c>
      <c r="T102" s="64">
        <f>T101</f>
        <v>1.8955476E-3</v>
      </c>
    </row>
    <row r="103" spans="1:20" x14ac:dyDescent="0.15">
      <c r="A103" s="48">
        <v>3</v>
      </c>
      <c r="B103" s="76">
        <f t="shared" ref="B103:B116" si="70">B102-F102</f>
        <v>715350.89989148721</v>
      </c>
      <c r="C103" s="76">
        <f t="shared" si="60"/>
        <v>178837.7249728718</v>
      </c>
      <c r="D103" s="49">
        <f t="shared" ref="D103:D116" si="71">D102</f>
        <v>9.3124999999999999E-2</v>
      </c>
      <c r="E103" s="76">
        <f t="shared" ref="E103:E116" si="72">E102</f>
        <v>60462.534998415445</v>
      </c>
      <c r="F103" s="76">
        <f t="shared" si="66"/>
        <v>43808.27186031676</v>
      </c>
      <c r="G103" s="76">
        <f t="shared" si="61"/>
        <v>16654.263138098686</v>
      </c>
      <c r="H103" s="76">
        <f t="shared" ref="H103:H116" si="73">H102</f>
        <v>57759.661147496052</v>
      </c>
      <c r="I103" s="74">
        <f t="shared" si="62"/>
        <v>832.71315690493429</v>
      </c>
      <c r="J103" s="74">
        <f t="shared" si="63"/>
        <v>338.99542036178724</v>
      </c>
      <c r="K103" s="74">
        <f t="shared" si="67"/>
        <v>1531.1652736526721</v>
      </c>
      <c r="L103" s="74">
        <f t="shared" si="68"/>
        <v>1453.5126546145952</v>
      </c>
      <c r="M103" s="74">
        <f t="shared" si="69"/>
        <v>505.28454030538182</v>
      </c>
      <c r="N103" s="74">
        <f t="shared" si="64"/>
        <v>1025.8807333472903</v>
      </c>
      <c r="O103" s="77">
        <f t="shared" si="65"/>
        <v>973.85347859177875</v>
      </c>
      <c r="P103" s="50">
        <v>16</v>
      </c>
      <c r="Q103" s="51">
        <v>4</v>
      </c>
      <c r="R103" s="46">
        <v>0.05</v>
      </c>
      <c r="S103" s="63">
        <v>7.0000000000000007E-2</v>
      </c>
      <c r="T103" s="64">
        <f t="shared" ref="T103:T116" si="74">T102</f>
        <v>1.8955476E-3</v>
      </c>
    </row>
    <row r="104" spans="1:20" x14ac:dyDescent="0.15">
      <c r="A104" s="48">
        <v>4</v>
      </c>
      <c r="B104" s="76">
        <f t="shared" si="70"/>
        <v>671542.62803117046</v>
      </c>
      <c r="C104" s="76">
        <f t="shared" si="60"/>
        <v>167885.65700779262</v>
      </c>
      <c r="D104" s="49">
        <f t="shared" si="71"/>
        <v>9.3124999999999999E-2</v>
      </c>
      <c r="E104" s="76">
        <f t="shared" si="72"/>
        <v>60462.534998415445</v>
      </c>
      <c r="F104" s="76">
        <f t="shared" si="66"/>
        <v>44828.183189564756</v>
      </c>
      <c r="G104" s="76">
        <f t="shared" si="61"/>
        <v>15634.351808850688</v>
      </c>
      <c r="H104" s="76">
        <f t="shared" si="73"/>
        <v>57759.661147496052</v>
      </c>
      <c r="I104" s="74">
        <f t="shared" si="62"/>
        <v>781.7175904425344</v>
      </c>
      <c r="J104" s="74">
        <f t="shared" si="63"/>
        <v>318.2352542155445</v>
      </c>
      <c r="K104" s="74">
        <f t="shared" si="67"/>
        <v>1602.9210062613147</v>
      </c>
      <c r="L104" s="74">
        <f t="shared" si="68"/>
        <v>1495.4587865286487</v>
      </c>
      <c r="M104" s="74">
        <f t="shared" si="69"/>
        <v>528.96393206623384</v>
      </c>
      <c r="N104" s="74">
        <f t="shared" si="64"/>
        <v>1073.9570741950808</v>
      </c>
      <c r="O104" s="77">
        <f t="shared" si="65"/>
        <v>1001.9573869741946</v>
      </c>
      <c r="P104" s="50">
        <v>16</v>
      </c>
      <c r="Q104" s="51">
        <v>4</v>
      </c>
      <c r="R104" s="46">
        <v>0.05</v>
      </c>
      <c r="S104" s="63">
        <v>7.0000000000000007E-2</v>
      </c>
      <c r="T104" s="64">
        <f t="shared" si="74"/>
        <v>1.8955476E-3</v>
      </c>
    </row>
    <row r="105" spans="1:20" x14ac:dyDescent="0.15">
      <c r="A105" s="48">
        <v>5</v>
      </c>
      <c r="B105" s="76">
        <f t="shared" si="70"/>
        <v>626714.44484160573</v>
      </c>
      <c r="C105" s="76">
        <f t="shared" si="60"/>
        <v>156678.61121040143</v>
      </c>
      <c r="D105" s="49">
        <f t="shared" si="71"/>
        <v>9.3124999999999999E-2</v>
      </c>
      <c r="E105" s="76">
        <f t="shared" si="72"/>
        <v>60462.534998415445</v>
      </c>
      <c r="F105" s="76">
        <f t="shared" si="66"/>
        <v>45871.839329446811</v>
      </c>
      <c r="G105" s="76">
        <f t="shared" si="61"/>
        <v>14590.695668968634</v>
      </c>
      <c r="H105" s="76">
        <f t="shared" si="73"/>
        <v>57759.661147496052</v>
      </c>
      <c r="I105" s="74">
        <f t="shared" si="62"/>
        <v>729.53478344843177</v>
      </c>
      <c r="J105" s="74">
        <f t="shared" si="63"/>
        <v>296.99176545120952</v>
      </c>
      <c r="K105" s="74">
        <f t="shared" si="67"/>
        <v>1676.3473020197521</v>
      </c>
      <c r="L105" s="74">
        <f t="shared" si="68"/>
        <v>1537.0638562045015</v>
      </c>
      <c r="M105" s="74">
        <f t="shared" si="69"/>
        <v>553.1946096665182</v>
      </c>
      <c r="N105" s="74">
        <f t="shared" si="64"/>
        <v>1123.1526923532338</v>
      </c>
      <c r="O105" s="77">
        <f t="shared" si="65"/>
        <v>1029.8327836570159</v>
      </c>
      <c r="P105" s="50">
        <v>16</v>
      </c>
      <c r="Q105" s="51">
        <v>4</v>
      </c>
      <c r="R105" s="46">
        <v>0.05</v>
      </c>
      <c r="S105" s="63">
        <v>7.0000000000000007E-2</v>
      </c>
      <c r="T105" s="64">
        <f t="shared" si="74"/>
        <v>1.8955476E-3</v>
      </c>
    </row>
    <row r="106" spans="1:20" x14ac:dyDescent="0.15">
      <c r="A106" s="48">
        <v>6</v>
      </c>
      <c r="B106" s="76">
        <f t="shared" si="70"/>
        <v>580842.60551215895</v>
      </c>
      <c r="C106" s="76">
        <f t="shared" si="60"/>
        <v>145210.65137803974</v>
      </c>
      <c r="D106" s="49">
        <f t="shared" si="71"/>
        <v>9.3124999999999999E-2</v>
      </c>
      <c r="E106" s="76">
        <f t="shared" si="72"/>
        <v>60462.534998415445</v>
      </c>
      <c r="F106" s="76">
        <f t="shared" si="66"/>
        <v>46939.793088835497</v>
      </c>
      <c r="G106" s="76">
        <f t="shared" si="61"/>
        <v>13522.741909579951</v>
      </c>
      <c r="H106" s="76">
        <f t="shared" si="73"/>
        <v>57759.661147496052</v>
      </c>
      <c r="I106" s="74">
        <f t="shared" si="62"/>
        <v>676.13709547899759</v>
      </c>
      <c r="J106" s="74">
        <f t="shared" si="63"/>
        <v>275.25370171407991</v>
      </c>
      <c r="K106" s="74">
        <f t="shared" si="67"/>
        <v>1751.483053726316</v>
      </c>
      <c r="L106" s="74">
        <f t="shared" si="68"/>
        <v>1578.3358907706706</v>
      </c>
      <c r="M106" s="74">
        <f t="shared" si="69"/>
        <v>577.98940772968433</v>
      </c>
      <c r="N106" s="74">
        <f t="shared" si="64"/>
        <v>1173.4936459966316</v>
      </c>
      <c r="O106" s="77">
        <f t="shared" si="65"/>
        <v>1057.4850468163493</v>
      </c>
      <c r="P106" s="50">
        <v>16</v>
      </c>
      <c r="Q106" s="51">
        <v>4</v>
      </c>
      <c r="R106" s="46">
        <v>0.05</v>
      </c>
      <c r="S106" s="63">
        <v>7.0000000000000007E-2</v>
      </c>
      <c r="T106" s="64">
        <f t="shared" si="74"/>
        <v>1.8955476E-3</v>
      </c>
    </row>
    <row r="107" spans="1:20" x14ac:dyDescent="0.15">
      <c r="A107" s="48">
        <v>7</v>
      </c>
      <c r="B107" s="76">
        <f t="shared" si="70"/>
        <v>533902.8124233234</v>
      </c>
      <c r="C107" s="76">
        <f t="shared" si="60"/>
        <v>133475.70310583085</v>
      </c>
      <c r="D107" s="49">
        <f t="shared" si="71"/>
        <v>9.3124999999999999E-2</v>
      </c>
      <c r="E107" s="76">
        <f t="shared" si="72"/>
        <v>60462.534998415445</v>
      </c>
      <c r="F107" s="76">
        <f t="shared" si="66"/>
        <v>48032.61014668495</v>
      </c>
      <c r="G107" s="76">
        <f t="shared" si="61"/>
        <v>12429.924851730499</v>
      </c>
      <c r="H107" s="76">
        <f t="shared" si="73"/>
        <v>57759.661147496052</v>
      </c>
      <c r="I107" s="74">
        <f t="shared" si="62"/>
        <v>621.496242586525</v>
      </c>
      <c r="J107" s="74">
        <f t="shared" si="63"/>
        <v>253.00954868057022</v>
      </c>
      <c r="K107" s="74">
        <f t="shared" si="67"/>
        <v>1828.3680596522981</v>
      </c>
      <c r="L107" s="74">
        <f t="shared" si="68"/>
        <v>1619.2827915764583</v>
      </c>
      <c r="M107" s="74">
        <f t="shared" si="69"/>
        <v>603.36145968525841</v>
      </c>
      <c r="N107" s="74">
        <f t="shared" si="64"/>
        <v>1225.0065999670396</v>
      </c>
      <c r="O107" s="77">
        <f t="shared" si="65"/>
        <v>1084.9194703562268</v>
      </c>
      <c r="P107" s="50">
        <v>16</v>
      </c>
      <c r="Q107" s="51">
        <v>4</v>
      </c>
      <c r="R107" s="46">
        <v>0.05</v>
      </c>
      <c r="S107" s="63">
        <v>7.0000000000000007E-2</v>
      </c>
      <c r="T107" s="64">
        <f t="shared" si="74"/>
        <v>1.8955476E-3</v>
      </c>
    </row>
    <row r="108" spans="1:20" x14ac:dyDescent="0.15">
      <c r="A108" s="48">
        <v>8</v>
      </c>
      <c r="B108" s="76">
        <f t="shared" si="70"/>
        <v>485870.20227663848</v>
      </c>
      <c r="C108" s="76">
        <f t="shared" si="60"/>
        <v>121467.55056915962</v>
      </c>
      <c r="D108" s="49">
        <f t="shared" si="71"/>
        <v>9.3124999999999999E-2</v>
      </c>
      <c r="E108" s="76">
        <f t="shared" si="72"/>
        <v>60462.534998415445</v>
      </c>
      <c r="F108" s="76">
        <f t="shared" si="66"/>
        <v>49150.869351662455</v>
      </c>
      <c r="G108" s="76">
        <f t="shared" si="61"/>
        <v>11311.66564675299</v>
      </c>
      <c r="H108" s="76">
        <f t="shared" si="73"/>
        <v>57759.661147496052</v>
      </c>
      <c r="I108" s="74">
        <f t="shared" si="62"/>
        <v>565.58328233764951</v>
      </c>
      <c r="J108" s="74">
        <f t="shared" si="63"/>
        <v>230.24752395924915</v>
      </c>
      <c r="K108" s="74">
        <f t="shared" si="67"/>
        <v>1907.043044622495</v>
      </c>
      <c r="L108" s="74">
        <f t="shared" si="68"/>
        <v>1659.9123364250006</v>
      </c>
      <c r="M108" s="74">
        <f t="shared" si="69"/>
        <v>629.32420472542344</v>
      </c>
      <c r="N108" s="74">
        <f t="shared" si="64"/>
        <v>1277.7188398970716</v>
      </c>
      <c r="O108" s="77">
        <f t="shared" si="65"/>
        <v>1112.1412654047504</v>
      </c>
      <c r="P108" s="50">
        <v>16</v>
      </c>
      <c r="Q108" s="51">
        <v>4</v>
      </c>
      <c r="R108" s="46">
        <v>0.05</v>
      </c>
      <c r="S108" s="63">
        <v>7.0000000000000007E-2</v>
      </c>
      <c r="T108" s="64">
        <f t="shared" si="74"/>
        <v>1.8955476E-3</v>
      </c>
    </row>
    <row r="109" spans="1:20" x14ac:dyDescent="0.15">
      <c r="A109" s="48">
        <v>9</v>
      </c>
      <c r="B109" s="76">
        <f t="shared" si="70"/>
        <v>436719.33292497601</v>
      </c>
      <c r="C109" s="76">
        <f t="shared" si="60"/>
        <v>109179.833231244</v>
      </c>
      <c r="D109" s="49">
        <f t="shared" si="71"/>
        <v>9.3124999999999999E-2</v>
      </c>
      <c r="E109" s="76">
        <f t="shared" si="72"/>
        <v>60462.534998415445</v>
      </c>
      <c r="F109" s="76">
        <f t="shared" si="66"/>
        <v>50295.163028755851</v>
      </c>
      <c r="G109" s="76">
        <f t="shared" si="61"/>
        <v>10167.371969659598</v>
      </c>
      <c r="H109" s="76">
        <f t="shared" si="73"/>
        <v>57759.661147496052</v>
      </c>
      <c r="I109" s="74">
        <f t="shared" si="62"/>
        <v>508.36859848297991</v>
      </c>
      <c r="J109" s="74">
        <f t="shared" si="63"/>
        <v>206.95557084988482</v>
      </c>
      <c r="K109" s="74">
        <f t="shared" si="67"/>
        <v>1987.5496815865288</v>
      </c>
      <c r="L109" s="74">
        <f t="shared" si="68"/>
        <v>1700.2321817683076</v>
      </c>
      <c r="M109" s="74">
        <f t="shared" si="69"/>
        <v>655.89139492355457</v>
      </c>
      <c r="N109" s="74">
        <f t="shared" si="64"/>
        <v>1331.6582866629742</v>
      </c>
      <c r="O109" s="77">
        <f t="shared" si="65"/>
        <v>1139.155561784766</v>
      </c>
      <c r="P109" s="50">
        <v>16</v>
      </c>
      <c r="Q109" s="51">
        <v>4</v>
      </c>
      <c r="R109" s="46">
        <v>0.05</v>
      </c>
      <c r="S109" s="63">
        <v>7.0000000000000007E-2</v>
      </c>
      <c r="T109" s="64">
        <f t="shared" si="74"/>
        <v>1.8955476E-3</v>
      </c>
    </row>
    <row r="110" spans="1:20" x14ac:dyDescent="0.15">
      <c r="A110" s="48">
        <v>10</v>
      </c>
      <c r="B110" s="76">
        <f t="shared" si="70"/>
        <v>386424.16989622015</v>
      </c>
      <c r="C110" s="76">
        <f t="shared" si="60"/>
        <v>96606.042474055037</v>
      </c>
      <c r="D110" s="49">
        <f t="shared" si="71"/>
        <v>9.3124999999999999E-2</v>
      </c>
      <c r="E110" s="76">
        <f t="shared" si="72"/>
        <v>60462.534998415445</v>
      </c>
      <c r="F110" s="76">
        <f t="shared" si="66"/>
        <v>51466.097293019069</v>
      </c>
      <c r="G110" s="76">
        <f t="shared" si="61"/>
        <v>8996.4377053963744</v>
      </c>
      <c r="H110" s="76">
        <f t="shared" si="73"/>
        <v>57759.661147496052</v>
      </c>
      <c r="I110" s="74">
        <f t="shared" si="62"/>
        <v>449.82188526981872</v>
      </c>
      <c r="J110" s="74">
        <f t="shared" si="63"/>
        <v>183.1213519571931</v>
      </c>
      <c r="K110" s="74">
        <f t="shared" si="67"/>
        <v>2069.9306136923819</v>
      </c>
      <c r="L110" s="74">
        <f t="shared" si="68"/>
        <v>1740.2498648649478</v>
      </c>
      <c r="M110" s="74">
        <f t="shared" si="69"/>
        <v>683.07710251848607</v>
      </c>
      <c r="N110" s="74">
        <f t="shared" si="64"/>
        <v>1386.8535111738959</v>
      </c>
      <c r="O110" s="77">
        <f t="shared" si="65"/>
        <v>1165.967409459515</v>
      </c>
      <c r="P110" s="50">
        <v>16</v>
      </c>
      <c r="Q110" s="51">
        <v>4</v>
      </c>
      <c r="R110" s="46">
        <v>0.05</v>
      </c>
      <c r="S110" s="63">
        <v>7.0000000000000007E-2</v>
      </c>
      <c r="T110" s="64">
        <f t="shared" si="74"/>
        <v>1.8955476E-3</v>
      </c>
    </row>
    <row r="111" spans="1:20" x14ac:dyDescent="0.15">
      <c r="A111" s="48">
        <v>11</v>
      </c>
      <c r="B111" s="76">
        <f t="shared" si="70"/>
        <v>334958.07260320109</v>
      </c>
      <c r="C111" s="76">
        <f t="shared" si="60"/>
        <v>83739.518150800272</v>
      </c>
      <c r="D111" s="49">
        <f t="shared" si="71"/>
        <v>9.3124999999999999E-2</v>
      </c>
      <c r="E111" s="76">
        <f t="shared" si="72"/>
        <v>60462.534998415445</v>
      </c>
      <c r="F111" s="76">
        <f t="shared" si="66"/>
        <v>52664.29237062217</v>
      </c>
      <c r="G111" s="76">
        <f t="shared" si="61"/>
        <v>7798.2426277932755</v>
      </c>
      <c r="H111" s="76">
        <f t="shared" si="73"/>
        <v>57759.661147496052</v>
      </c>
      <c r="I111" s="74">
        <f t="shared" si="62"/>
        <v>389.91213138966378</v>
      </c>
      <c r="J111" s="74">
        <f t="shared" si="63"/>
        <v>158.73224265590591</v>
      </c>
      <c r="K111" s="74">
        <f t="shared" si="67"/>
        <v>2154.2294768738238</v>
      </c>
      <c r="L111" s="74">
        <f t="shared" si="68"/>
        <v>1779.9728059010233</v>
      </c>
      <c r="M111" s="74">
        <f t="shared" si="69"/>
        <v>710.89572736836192</v>
      </c>
      <c r="N111" s="74">
        <f t="shared" si="64"/>
        <v>1443.333749505462</v>
      </c>
      <c r="O111" s="77">
        <f t="shared" si="65"/>
        <v>1192.5817799536858</v>
      </c>
      <c r="P111" s="50">
        <v>16</v>
      </c>
      <c r="Q111" s="51">
        <v>4</v>
      </c>
      <c r="R111" s="46">
        <v>0.05</v>
      </c>
      <c r="S111" s="63">
        <v>7.0000000000000007E-2</v>
      </c>
      <c r="T111" s="64">
        <f t="shared" si="74"/>
        <v>1.8955476E-3</v>
      </c>
    </row>
    <row r="112" spans="1:20" x14ac:dyDescent="0.15">
      <c r="A112" s="48">
        <v>12</v>
      </c>
      <c r="B112" s="76">
        <f t="shared" si="70"/>
        <v>282293.78023257892</v>
      </c>
      <c r="C112" s="76">
        <f t="shared" si="60"/>
        <v>70573.445058144731</v>
      </c>
      <c r="D112" s="49">
        <f t="shared" si="71"/>
        <v>9.3124999999999999E-2</v>
      </c>
      <c r="E112" s="76">
        <f t="shared" si="72"/>
        <v>60462.534998415445</v>
      </c>
      <c r="F112" s="76">
        <f t="shared" si="66"/>
        <v>53890.382927375715</v>
      </c>
      <c r="G112" s="76">
        <f t="shared" si="61"/>
        <v>6572.1520710397281</v>
      </c>
      <c r="H112" s="76">
        <f t="shared" si="73"/>
        <v>57759.661147496052</v>
      </c>
      <c r="I112" s="74">
        <f t="shared" si="62"/>
        <v>328.60760355198641</v>
      </c>
      <c r="J112" s="74">
        <f t="shared" si="63"/>
        <v>133.77532440369811</v>
      </c>
      <c r="K112" s="74">
        <f t="shared" si="67"/>
        <v>2240.4909229637092</v>
      </c>
      <c r="L112" s="74">
        <f t="shared" si="68"/>
        <v>1819.408310075072</v>
      </c>
      <c r="M112" s="74">
        <f t="shared" si="69"/>
        <v>739.36200457802408</v>
      </c>
      <c r="N112" s="74">
        <f t="shared" si="64"/>
        <v>1501.1289183856852</v>
      </c>
      <c r="O112" s="77">
        <f t="shared" si="65"/>
        <v>1219.0035677502983</v>
      </c>
      <c r="P112" s="50">
        <v>16</v>
      </c>
      <c r="Q112" s="51">
        <v>4</v>
      </c>
      <c r="R112" s="46">
        <v>0.05</v>
      </c>
      <c r="S112" s="63">
        <v>7.0000000000000007E-2</v>
      </c>
      <c r="T112" s="64">
        <f t="shared" si="74"/>
        <v>1.8955476E-3</v>
      </c>
    </row>
    <row r="113" spans="1:20" x14ac:dyDescent="0.15">
      <c r="A113" s="48">
        <v>13</v>
      </c>
      <c r="B113" s="76">
        <f t="shared" si="70"/>
        <v>228403.39730520319</v>
      </c>
      <c r="C113" s="76">
        <f t="shared" si="60"/>
        <v>57100.849326300799</v>
      </c>
      <c r="D113" s="49">
        <f t="shared" si="71"/>
        <v>9.3124999999999999E-2</v>
      </c>
      <c r="E113" s="76">
        <f t="shared" si="72"/>
        <v>60462.534998415445</v>
      </c>
      <c r="F113" s="76">
        <f t="shared" si="66"/>
        <v>55145.018404903683</v>
      </c>
      <c r="G113" s="76">
        <f t="shared" si="61"/>
        <v>5317.516593511762</v>
      </c>
      <c r="H113" s="76">
        <f t="shared" si="73"/>
        <v>57759.661147496052</v>
      </c>
      <c r="I113" s="74">
        <f t="shared" si="62"/>
        <v>265.87582967558814</v>
      </c>
      <c r="J113" s="74">
        <f t="shared" si="63"/>
        <v>108.23737789843109</v>
      </c>
      <c r="K113" s="74">
        <f t="shared" si="67"/>
        <v>2328.7606433453743</v>
      </c>
      <c r="L113" s="74">
        <f t="shared" si="68"/>
        <v>1858.5635696475142</v>
      </c>
      <c r="M113" s="74">
        <f t="shared" si="69"/>
        <v>768.49101230397355</v>
      </c>
      <c r="N113" s="74">
        <f t="shared" si="64"/>
        <v>1560.2696310414008</v>
      </c>
      <c r="O113" s="77">
        <f t="shared" si="65"/>
        <v>1245.2375916638346</v>
      </c>
      <c r="P113" s="50">
        <v>16</v>
      </c>
      <c r="Q113" s="51">
        <v>4</v>
      </c>
      <c r="R113" s="46">
        <v>0.05</v>
      </c>
      <c r="S113" s="63">
        <v>7.0000000000000007E-2</v>
      </c>
      <c r="T113" s="64">
        <f t="shared" si="74"/>
        <v>1.8955476E-3</v>
      </c>
    </row>
    <row r="114" spans="1:20" x14ac:dyDescent="0.15">
      <c r="A114" s="48">
        <v>14</v>
      </c>
      <c r="B114" s="76">
        <f t="shared" si="70"/>
        <v>173258.37890029952</v>
      </c>
      <c r="C114" s="76">
        <f t="shared" si="60"/>
        <v>43314.59472507488</v>
      </c>
      <c r="D114" s="49">
        <f t="shared" si="71"/>
        <v>9.3124999999999999E-2</v>
      </c>
      <c r="E114" s="76">
        <f t="shared" si="72"/>
        <v>60462.534998415445</v>
      </c>
      <c r="F114" s="76">
        <f t="shared" si="66"/>
        <v>56428.86336464285</v>
      </c>
      <c r="G114" s="76">
        <f t="shared" si="61"/>
        <v>4033.6716337725979</v>
      </c>
      <c r="H114" s="76">
        <f t="shared" si="73"/>
        <v>57759.661147496052</v>
      </c>
      <c r="I114" s="74">
        <f t="shared" si="62"/>
        <v>201.68358168862991</v>
      </c>
      <c r="J114" s="74">
        <f t="shared" si="63"/>
        <v>82.104876076088345</v>
      </c>
      <c r="K114" s="74">
        <f t="shared" si="67"/>
        <v>2419.0853931546753</v>
      </c>
      <c r="L114" s="74">
        <f t="shared" si="68"/>
        <v>1897.4456659552598</v>
      </c>
      <c r="M114" s="74">
        <f t="shared" si="69"/>
        <v>798.29817974104287</v>
      </c>
      <c r="N114" s="74">
        <f t="shared" si="64"/>
        <v>1620.7872134136323</v>
      </c>
      <c r="O114" s="77">
        <f t="shared" si="65"/>
        <v>1271.288596190024</v>
      </c>
      <c r="P114" s="50">
        <v>16</v>
      </c>
      <c r="Q114" s="51">
        <v>4</v>
      </c>
      <c r="R114" s="46">
        <v>0.05</v>
      </c>
      <c r="S114" s="63">
        <v>7.0000000000000007E-2</v>
      </c>
      <c r="T114" s="64">
        <f t="shared" si="74"/>
        <v>1.8955476E-3</v>
      </c>
    </row>
    <row r="115" spans="1:20" x14ac:dyDescent="0.15">
      <c r="A115" s="48">
        <v>15</v>
      </c>
      <c r="B115" s="76">
        <f t="shared" si="70"/>
        <v>116829.51553565667</v>
      </c>
      <c r="C115" s="76">
        <f t="shared" si="60"/>
        <v>29207.378883914167</v>
      </c>
      <c r="D115" s="49">
        <f t="shared" si="71"/>
        <v>9.3124999999999999E-2</v>
      </c>
      <c r="E115" s="76">
        <f t="shared" si="72"/>
        <v>60462.534998415445</v>
      </c>
      <c r="F115" s="76">
        <f t="shared" si="66"/>
        <v>57742.59783985094</v>
      </c>
      <c r="G115" s="76">
        <f t="shared" si="61"/>
        <v>2719.9371585645067</v>
      </c>
      <c r="H115" s="76">
        <f t="shared" si="73"/>
        <v>57759.661147496052</v>
      </c>
      <c r="I115" s="74">
        <f t="shared" si="62"/>
        <v>135.99685792822535</v>
      </c>
      <c r="J115" s="74">
        <f t="shared" si="63"/>
        <v>55.363976945694176</v>
      </c>
      <c r="K115" s="74">
        <f t="shared" si="67"/>
        <v>2511.5130160454742</v>
      </c>
      <c r="L115" s="74">
        <f t="shared" si="68"/>
        <v>1936.0615713920774</v>
      </c>
      <c r="M115" s="74">
        <f t="shared" si="69"/>
        <v>828.79929529500646</v>
      </c>
      <c r="N115" s="74">
        <f t="shared" si="64"/>
        <v>1682.7137207504677</v>
      </c>
      <c r="O115" s="77">
        <f t="shared" si="65"/>
        <v>1297.1612528326918</v>
      </c>
      <c r="P115" s="50">
        <v>16</v>
      </c>
      <c r="Q115" s="51">
        <v>4</v>
      </c>
      <c r="R115" s="46">
        <v>0.05</v>
      </c>
      <c r="S115" s="63">
        <v>7.0000000000000007E-2</v>
      </c>
      <c r="T115" s="64">
        <f t="shared" si="74"/>
        <v>1.8955476E-3</v>
      </c>
    </row>
    <row r="116" spans="1:20" ht="12.75" thickBot="1" x14ac:dyDescent="0.2">
      <c r="A116" s="52">
        <v>16</v>
      </c>
      <c r="B116" s="78">
        <f t="shared" si="70"/>
        <v>59086.917695805729</v>
      </c>
      <c r="C116" s="78">
        <f t="shared" si="60"/>
        <v>14771.729423951432</v>
      </c>
      <c r="D116" s="53">
        <f t="shared" si="71"/>
        <v>9.3124999999999999E-2</v>
      </c>
      <c r="E116" s="78">
        <f t="shared" si="72"/>
        <v>60462.534998415445</v>
      </c>
      <c r="F116" s="78">
        <f t="shared" si="66"/>
        <v>59086.917695809971</v>
      </c>
      <c r="G116" s="78">
        <f t="shared" si="61"/>
        <v>1375.6173026054771</v>
      </c>
      <c r="H116" s="78">
        <f t="shared" si="73"/>
        <v>57759.661147496052</v>
      </c>
      <c r="I116" s="79">
        <f t="shared" si="62"/>
        <v>68.780865130273853</v>
      </c>
      <c r="J116" s="79">
        <f t="shared" si="63"/>
        <v>28.000516257420522</v>
      </c>
      <c r="K116" s="79">
        <f t="shared" si="67"/>
        <v>2606.092469531699</v>
      </c>
      <c r="L116" s="74">
        <f t="shared" si="68"/>
        <v>1974.4181513553108</v>
      </c>
      <c r="M116" s="79">
        <f t="shared" si="69"/>
        <v>860.01051494546073</v>
      </c>
      <c r="N116" s="79">
        <f t="shared" si="64"/>
        <v>1746.0819545862382</v>
      </c>
      <c r="O116" s="80">
        <f t="shared" si="65"/>
        <v>1322.860161408058</v>
      </c>
      <c r="P116" s="54">
        <v>16</v>
      </c>
      <c r="Q116" s="55">
        <v>4</v>
      </c>
      <c r="R116" s="46">
        <v>0.05</v>
      </c>
      <c r="S116" s="63">
        <v>7.0000000000000007E-2</v>
      </c>
      <c r="T116" s="64">
        <f t="shared" si="74"/>
        <v>1.8955476E-3</v>
      </c>
    </row>
    <row r="117" spans="1:20" ht="12.75" thickBot="1" x14ac:dyDescent="0.2">
      <c r="A117" s="56" t="s">
        <v>74</v>
      </c>
      <c r="B117" s="57"/>
      <c r="C117" s="60">
        <f>SUM(C101:C116)</f>
        <v>1797589.9057679775</v>
      </c>
      <c r="D117" s="81"/>
      <c r="E117" s="60">
        <f t="shared" ref="E117:O117" si="75">SUM(E101:E116)</f>
        <v>967400.55997464759</v>
      </c>
      <c r="F117" s="60">
        <f t="shared" si="75"/>
        <v>800000.00000000419</v>
      </c>
      <c r="G117" s="60">
        <f t="shared" si="75"/>
        <v>167400.55997464291</v>
      </c>
      <c r="H117" s="82">
        <f t="shared" si="75"/>
        <v>924154.57835993718</v>
      </c>
      <c r="I117" s="82">
        <f t="shared" si="75"/>
        <v>8370.0279987321446</v>
      </c>
      <c r="J117" s="82">
        <f t="shared" si="75"/>
        <v>3407.4172316627155</v>
      </c>
      <c r="K117" s="82">
        <f t="shared" si="75"/>
        <v>31468.536384315434</v>
      </c>
      <c r="L117" s="82">
        <f t="shared" si="75"/>
        <v>26829.700195354308</v>
      </c>
      <c r="M117" s="82">
        <f t="shared" si="75"/>
        <v>10384.617006824095</v>
      </c>
      <c r="N117" s="82">
        <f t="shared" si="75"/>
        <v>21083.919377491344</v>
      </c>
      <c r="O117" s="83">
        <f t="shared" si="75"/>
        <v>17975.899130887385</v>
      </c>
    </row>
    <row r="118" spans="1:20" ht="12.75" thickBot="1" x14ac:dyDescent="0.2">
      <c r="A118" s="58" t="s">
        <v>9</v>
      </c>
      <c r="B118" s="59"/>
      <c r="C118" s="81"/>
      <c r="D118" s="81"/>
      <c r="E118" s="81"/>
      <c r="F118" s="60"/>
      <c r="G118" s="60"/>
      <c r="H118" s="60"/>
      <c r="I118" s="60"/>
      <c r="J118" s="60"/>
      <c r="K118" s="60" t="s">
        <v>21</v>
      </c>
      <c r="L118" s="60">
        <f>L117</f>
        <v>26829.700195354308</v>
      </c>
      <c r="M118" s="60"/>
      <c r="N118" s="60" t="s">
        <v>22</v>
      </c>
      <c r="O118" s="83">
        <f>O117</f>
        <v>17975.899130887385</v>
      </c>
    </row>
    <row r="119" spans="1:20" ht="12.75" thickBot="1" x14ac:dyDescent="0.2">
      <c r="A119" s="61" t="s">
        <v>10</v>
      </c>
      <c r="B119" s="62"/>
      <c r="C119" s="84"/>
      <c r="D119" s="85"/>
      <c r="E119" s="85"/>
      <c r="F119" s="86"/>
      <c r="G119" s="86"/>
      <c r="H119" s="87"/>
      <c r="I119" s="87"/>
      <c r="J119" s="60"/>
      <c r="K119" s="60" t="s">
        <v>21</v>
      </c>
      <c r="L119" s="88">
        <f>L118/C117</f>
        <v>1.4925373195112574E-2</v>
      </c>
      <c r="M119" s="89"/>
      <c r="N119" s="60" t="s">
        <v>22</v>
      </c>
      <c r="O119" s="90">
        <f>O118/C117</f>
        <v>1.0000000040725423E-2</v>
      </c>
    </row>
    <row r="121" spans="1:20" ht="44.25" customHeight="1" x14ac:dyDescent="0.15">
      <c r="A121" s="31" t="s">
        <v>76</v>
      </c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2"/>
      <c r="N121" s="32"/>
      <c r="O121" s="32"/>
    </row>
    <row r="122" spans="1:20" x14ac:dyDescent="0.15">
      <c r="A122" s="34" t="s">
        <v>73</v>
      </c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5"/>
      <c r="N122" s="35"/>
      <c r="O122" s="35"/>
    </row>
    <row r="123" spans="1:20" ht="12.75" thickBot="1" x14ac:dyDescent="0.2">
      <c r="A123" s="36" t="s">
        <v>32</v>
      </c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</row>
    <row r="124" spans="1:20" ht="22.5" customHeight="1" thickBot="1" x14ac:dyDescent="0.2">
      <c r="A124" s="37" t="s">
        <v>2</v>
      </c>
      <c r="B124" s="38" t="s">
        <v>3</v>
      </c>
      <c r="C124" s="38" t="s">
        <v>4</v>
      </c>
      <c r="D124" s="38" t="s">
        <v>5</v>
      </c>
      <c r="E124" s="38" t="s">
        <v>6</v>
      </c>
      <c r="F124" s="38" t="s">
        <v>7</v>
      </c>
      <c r="G124" s="38" t="s">
        <v>8</v>
      </c>
      <c r="H124" s="38" t="s">
        <v>15</v>
      </c>
      <c r="I124" s="38" t="s">
        <v>11</v>
      </c>
      <c r="J124" s="38" t="s">
        <v>16</v>
      </c>
      <c r="K124" s="38" t="s">
        <v>18</v>
      </c>
      <c r="L124" s="38" t="s">
        <v>23</v>
      </c>
      <c r="M124" s="38" t="s">
        <v>12</v>
      </c>
      <c r="N124" s="38" t="s">
        <v>19</v>
      </c>
      <c r="O124" s="39" t="s">
        <v>20</v>
      </c>
      <c r="P124" s="40" t="s">
        <v>13</v>
      </c>
      <c r="Q124" s="38" t="s">
        <v>14</v>
      </c>
      <c r="R124" s="33" t="s">
        <v>0</v>
      </c>
      <c r="S124" s="33" t="s">
        <v>1</v>
      </c>
      <c r="T124" s="33" t="s">
        <v>17</v>
      </c>
    </row>
    <row r="125" spans="1:20" x14ac:dyDescent="0.15">
      <c r="A125" s="42">
        <v>1</v>
      </c>
      <c r="B125" s="74">
        <v>800000</v>
      </c>
      <c r="C125" s="74">
        <f t="shared" ref="C125:C140" si="76">B125/Q125</f>
        <v>200000</v>
      </c>
      <c r="D125" s="43">
        <v>9.6394527600000002E-2</v>
      </c>
      <c r="E125" s="74">
        <f>B125*((1+D125/Q125)^P125)*(D125/Q125)/((1+D125/Q125)^P125-1)</f>
        <v>60850.165695497613</v>
      </c>
      <c r="F125" s="74">
        <f>E125-G125</f>
        <v>41571.260175497613</v>
      </c>
      <c r="G125" s="74">
        <f t="shared" ref="G125:G140" si="77">B125*D125/Q125</f>
        <v>19278.90552</v>
      </c>
      <c r="H125" s="74">
        <f>B125*((1+S125/Q125)^P125)*(S125/Q125)/((1+S125/Q125)^P125-1)</f>
        <v>57759.661147496052</v>
      </c>
      <c r="I125" s="74">
        <f t="shared" ref="I125:I140" si="78">G125*R125</f>
        <v>963.94527600000004</v>
      </c>
      <c r="J125" s="74">
        <f t="shared" ref="J125:J140" si="79">C125*T125</f>
        <v>2000</v>
      </c>
      <c r="K125" s="74">
        <f>E125-H125-I125-J125</f>
        <v>126.55927200156157</v>
      </c>
      <c r="L125" s="74">
        <f>K125/(1+S125/Q125)^A125</f>
        <v>124.3825769057116</v>
      </c>
      <c r="M125" s="74">
        <f>K125*0.33</f>
        <v>41.764559760515318</v>
      </c>
      <c r="N125" s="74">
        <f t="shared" ref="N125:N140" si="80">K125-M125</f>
        <v>84.794712241046255</v>
      </c>
      <c r="O125" s="75">
        <f t="shared" ref="O125:O140" si="81">N125/(1+S125/Q125)^A125</f>
        <v>83.336326526826781</v>
      </c>
      <c r="P125" s="44">
        <v>16</v>
      </c>
      <c r="Q125" s="45">
        <v>4</v>
      </c>
      <c r="R125" s="46">
        <v>0.05</v>
      </c>
      <c r="S125" s="46">
        <v>7.0000000000000007E-2</v>
      </c>
      <c r="T125" s="47">
        <v>0.01</v>
      </c>
    </row>
    <row r="126" spans="1:20" x14ac:dyDescent="0.15">
      <c r="A126" s="48">
        <v>2</v>
      </c>
      <c r="B126" s="76">
        <f>B125-F125</f>
        <v>758428.73982450238</v>
      </c>
      <c r="C126" s="76">
        <f t="shared" si="76"/>
        <v>189607.18495612559</v>
      </c>
      <c r="D126" s="49">
        <f>D125</f>
        <v>9.6394527600000002E-2</v>
      </c>
      <c r="E126" s="76">
        <f>E125</f>
        <v>60850.165695497613</v>
      </c>
      <c r="F126" s="76">
        <f t="shared" ref="F126:F140" si="82">E126-G126</f>
        <v>42573.070672086062</v>
      </c>
      <c r="G126" s="76">
        <f t="shared" si="77"/>
        <v>18277.095023411555</v>
      </c>
      <c r="H126" s="76">
        <f>H125</f>
        <v>57759.661147496052</v>
      </c>
      <c r="I126" s="74">
        <f t="shared" si="78"/>
        <v>913.85475117057786</v>
      </c>
      <c r="J126" s="74">
        <f t="shared" si="79"/>
        <v>1896.0718495612559</v>
      </c>
      <c r="K126" s="74">
        <f t="shared" ref="K126:K140" si="83">E126-H126-I126-J126</f>
        <v>280.5779472697277</v>
      </c>
      <c r="L126" s="74">
        <f t="shared" ref="L126:L140" si="84">K126/(1+S126/Q126)^A126</f>
        <v>271.00961408252647</v>
      </c>
      <c r="M126" s="74">
        <f t="shared" ref="M126:M140" si="85">K126*0.33</f>
        <v>92.590722599010149</v>
      </c>
      <c r="N126" s="74">
        <f t="shared" si="80"/>
        <v>187.98722467071755</v>
      </c>
      <c r="O126" s="77">
        <f t="shared" si="81"/>
        <v>181.57644143529274</v>
      </c>
      <c r="P126" s="50">
        <v>16</v>
      </c>
      <c r="Q126" s="51">
        <v>4</v>
      </c>
      <c r="R126" s="46">
        <v>0.05</v>
      </c>
      <c r="S126" s="46">
        <v>7.0000000000000007E-2</v>
      </c>
      <c r="T126" s="47">
        <f>T125</f>
        <v>0.01</v>
      </c>
    </row>
    <row r="127" spans="1:20" ht="17.25" customHeight="1" x14ac:dyDescent="0.15">
      <c r="A127" s="48">
        <v>3</v>
      </c>
      <c r="B127" s="76">
        <f t="shared" ref="B127:B140" si="86">B126-F126</f>
        <v>715855.66915241629</v>
      </c>
      <c r="C127" s="76">
        <f t="shared" si="76"/>
        <v>178963.91728810407</v>
      </c>
      <c r="D127" s="49">
        <f t="shared" ref="D127:D140" si="87">D126</f>
        <v>9.6394527600000002E-2</v>
      </c>
      <c r="E127" s="76">
        <f t="shared" ref="E127:E140" si="88">E126</f>
        <v>60850.165695497613</v>
      </c>
      <c r="F127" s="76">
        <f t="shared" si="82"/>
        <v>43599.023431065347</v>
      </c>
      <c r="G127" s="76">
        <f t="shared" si="77"/>
        <v>17251.142264432267</v>
      </c>
      <c r="H127" s="76">
        <f t="shared" ref="H127:H140" si="89">H126</f>
        <v>57759.661147496052</v>
      </c>
      <c r="I127" s="74">
        <f t="shared" si="78"/>
        <v>862.55711322161335</v>
      </c>
      <c r="J127" s="74">
        <f t="shared" si="79"/>
        <v>1789.6391728810408</v>
      </c>
      <c r="K127" s="74">
        <f t="shared" si="83"/>
        <v>438.3082618989074</v>
      </c>
      <c r="L127" s="74">
        <f t="shared" si="84"/>
        <v>416.07958086221998</v>
      </c>
      <c r="M127" s="74">
        <f t="shared" si="85"/>
        <v>144.64172642663945</v>
      </c>
      <c r="N127" s="74">
        <f t="shared" si="80"/>
        <v>293.66653547226792</v>
      </c>
      <c r="O127" s="77">
        <f t="shared" si="81"/>
        <v>278.77331917768737</v>
      </c>
      <c r="P127" s="50">
        <v>16</v>
      </c>
      <c r="Q127" s="51">
        <v>4</v>
      </c>
      <c r="R127" s="46">
        <v>0.05</v>
      </c>
      <c r="S127" s="46">
        <v>7.0000000000000007E-2</v>
      </c>
      <c r="T127" s="47">
        <f t="shared" ref="T127:T140" si="90">T126</f>
        <v>0.01</v>
      </c>
    </row>
    <row r="128" spans="1:20" ht="17.25" customHeight="1" x14ac:dyDescent="0.15">
      <c r="A128" s="48">
        <v>4</v>
      </c>
      <c r="B128" s="76">
        <f t="shared" si="86"/>
        <v>672256.64572135091</v>
      </c>
      <c r="C128" s="76">
        <f t="shared" si="76"/>
        <v>168064.16143033773</v>
      </c>
      <c r="D128" s="49">
        <f t="shared" si="87"/>
        <v>9.6394527600000002E-2</v>
      </c>
      <c r="E128" s="76">
        <f t="shared" si="88"/>
        <v>60850.165695497613</v>
      </c>
      <c r="F128" s="76">
        <f t="shared" si="82"/>
        <v>44649.700247930072</v>
      </c>
      <c r="G128" s="76">
        <f t="shared" si="77"/>
        <v>16200.465447567545</v>
      </c>
      <c r="H128" s="76">
        <f t="shared" si="89"/>
        <v>57759.661147496052</v>
      </c>
      <c r="I128" s="74">
        <f t="shared" si="78"/>
        <v>810.02327237837733</v>
      </c>
      <c r="J128" s="74">
        <f t="shared" si="79"/>
        <v>1680.6416143033773</v>
      </c>
      <c r="K128" s="74">
        <f t="shared" si="83"/>
        <v>599.83966131980674</v>
      </c>
      <c r="L128" s="74">
        <f t="shared" si="84"/>
        <v>559.62551399918175</v>
      </c>
      <c r="M128" s="74">
        <f t="shared" si="85"/>
        <v>197.94708823553623</v>
      </c>
      <c r="N128" s="74">
        <f t="shared" si="80"/>
        <v>401.89257308427051</v>
      </c>
      <c r="O128" s="77">
        <f t="shared" si="81"/>
        <v>374.94909437945171</v>
      </c>
      <c r="P128" s="50">
        <v>16</v>
      </c>
      <c r="Q128" s="51">
        <v>4</v>
      </c>
      <c r="R128" s="46">
        <v>0.05</v>
      </c>
      <c r="S128" s="46">
        <v>7.0000000000000007E-2</v>
      </c>
      <c r="T128" s="47">
        <f t="shared" si="90"/>
        <v>0.01</v>
      </c>
    </row>
    <row r="129" spans="1:20" ht="17.25" customHeight="1" x14ac:dyDescent="0.15">
      <c r="A129" s="48">
        <v>5</v>
      </c>
      <c r="B129" s="76">
        <f t="shared" si="86"/>
        <v>627606.9454734209</v>
      </c>
      <c r="C129" s="76">
        <f t="shared" si="76"/>
        <v>156901.73636835522</v>
      </c>
      <c r="D129" s="49">
        <f t="shared" si="87"/>
        <v>9.6394527600000002E-2</v>
      </c>
      <c r="E129" s="76">
        <f t="shared" si="88"/>
        <v>60850.165695497613</v>
      </c>
      <c r="F129" s="76">
        <f t="shared" si="82"/>
        <v>45725.696938650275</v>
      </c>
      <c r="G129" s="76">
        <f t="shared" si="77"/>
        <v>15124.468756847342</v>
      </c>
      <c r="H129" s="76">
        <f t="shared" si="89"/>
        <v>57759.661147496052</v>
      </c>
      <c r="I129" s="74">
        <f t="shared" si="78"/>
        <v>756.22343784236716</v>
      </c>
      <c r="J129" s="74">
        <f t="shared" si="79"/>
        <v>1569.0173636835523</v>
      </c>
      <c r="K129" s="74">
        <f t="shared" si="83"/>
        <v>765.26374647564194</v>
      </c>
      <c r="L129" s="74">
        <f t="shared" si="84"/>
        <v>701.67992262351277</v>
      </c>
      <c r="M129" s="74">
        <f t="shared" si="85"/>
        <v>252.53703633696185</v>
      </c>
      <c r="N129" s="74">
        <f t="shared" si="80"/>
        <v>512.72671013868012</v>
      </c>
      <c r="O129" s="77">
        <f t="shared" si="81"/>
        <v>470.1255481577536</v>
      </c>
      <c r="P129" s="50">
        <v>16</v>
      </c>
      <c r="Q129" s="51">
        <v>4</v>
      </c>
      <c r="R129" s="46">
        <v>0.05</v>
      </c>
      <c r="S129" s="46">
        <v>7.0000000000000007E-2</v>
      </c>
      <c r="T129" s="47">
        <f t="shared" si="90"/>
        <v>0.01</v>
      </c>
    </row>
    <row r="130" spans="1:20" x14ac:dyDescent="0.15">
      <c r="A130" s="48">
        <v>6</v>
      </c>
      <c r="B130" s="76">
        <f t="shared" si="86"/>
        <v>581881.24853477068</v>
      </c>
      <c r="C130" s="76">
        <f t="shared" si="76"/>
        <v>145470.31213369267</v>
      </c>
      <c r="D130" s="49">
        <f t="shared" si="87"/>
        <v>9.6394527600000002E-2</v>
      </c>
      <c r="E130" s="76">
        <f t="shared" si="88"/>
        <v>60850.165695497613</v>
      </c>
      <c r="F130" s="76">
        <f t="shared" si="82"/>
        <v>46827.623677545758</v>
      </c>
      <c r="G130" s="76">
        <f t="shared" si="77"/>
        <v>14022.542017951853</v>
      </c>
      <c r="H130" s="76">
        <f t="shared" si="89"/>
        <v>57759.661147496052</v>
      </c>
      <c r="I130" s="74">
        <f t="shared" si="78"/>
        <v>701.12710089759275</v>
      </c>
      <c r="J130" s="74">
        <f t="shared" si="79"/>
        <v>1454.7031213369266</v>
      </c>
      <c r="K130" s="74">
        <f t="shared" si="83"/>
        <v>934.67432576704209</v>
      </c>
      <c r="L130" s="74">
        <f t="shared" si="84"/>
        <v>842.27479757878234</v>
      </c>
      <c r="M130" s="74">
        <f t="shared" si="85"/>
        <v>308.44252750312393</v>
      </c>
      <c r="N130" s="74">
        <f t="shared" si="80"/>
        <v>626.23179826391811</v>
      </c>
      <c r="O130" s="77">
        <f t="shared" si="81"/>
        <v>564.3241143777841</v>
      </c>
      <c r="P130" s="50">
        <v>16</v>
      </c>
      <c r="Q130" s="51">
        <v>4</v>
      </c>
      <c r="R130" s="46">
        <v>0.05</v>
      </c>
      <c r="S130" s="46">
        <v>7.0000000000000007E-2</v>
      </c>
      <c r="T130" s="47">
        <f t="shared" si="90"/>
        <v>0.01</v>
      </c>
    </row>
    <row r="131" spans="1:20" ht="17.25" customHeight="1" x14ac:dyDescent="0.15">
      <c r="A131" s="48">
        <v>7</v>
      </c>
      <c r="B131" s="76">
        <f t="shared" si="86"/>
        <v>535053.62485722487</v>
      </c>
      <c r="C131" s="76">
        <f t="shared" si="76"/>
        <v>133763.40621430622</v>
      </c>
      <c r="D131" s="49">
        <f t="shared" si="87"/>
        <v>9.6394527600000002E-2</v>
      </c>
      <c r="E131" s="76">
        <f t="shared" si="88"/>
        <v>60850.165695497613</v>
      </c>
      <c r="F131" s="76">
        <f t="shared" si="82"/>
        <v>47956.105343302661</v>
      </c>
      <c r="G131" s="76">
        <f t="shared" si="77"/>
        <v>12894.060352194952</v>
      </c>
      <c r="H131" s="76">
        <f t="shared" si="89"/>
        <v>57759.661147496052</v>
      </c>
      <c r="I131" s="74">
        <f t="shared" si="78"/>
        <v>644.70301760974769</v>
      </c>
      <c r="J131" s="74">
        <f t="shared" si="79"/>
        <v>1337.6340621430622</v>
      </c>
      <c r="K131" s="74">
        <f t="shared" si="83"/>
        <v>1108.1674682487514</v>
      </c>
      <c r="L131" s="74">
        <f t="shared" si="84"/>
        <v>981.441620600889</v>
      </c>
      <c r="M131" s="74">
        <f t="shared" si="85"/>
        <v>365.695264522088</v>
      </c>
      <c r="N131" s="74">
        <f t="shared" si="80"/>
        <v>742.47220372666345</v>
      </c>
      <c r="O131" s="77">
        <f t="shared" si="81"/>
        <v>657.56588580259563</v>
      </c>
      <c r="P131" s="50">
        <v>16</v>
      </c>
      <c r="Q131" s="51">
        <v>4</v>
      </c>
      <c r="R131" s="46">
        <v>0.05</v>
      </c>
      <c r="S131" s="46">
        <v>7.0000000000000007E-2</v>
      </c>
      <c r="T131" s="47">
        <f t="shared" si="90"/>
        <v>0.01</v>
      </c>
    </row>
    <row r="132" spans="1:20" ht="16.5" customHeight="1" x14ac:dyDescent="0.15">
      <c r="A132" s="48">
        <v>8</v>
      </c>
      <c r="B132" s="76">
        <f t="shared" si="86"/>
        <v>487097.51951392222</v>
      </c>
      <c r="C132" s="76">
        <f t="shared" si="76"/>
        <v>121774.37987848055</v>
      </c>
      <c r="D132" s="49">
        <f t="shared" si="87"/>
        <v>9.6394527600000002E-2</v>
      </c>
      <c r="E132" s="76">
        <f t="shared" si="88"/>
        <v>60850.165695497613</v>
      </c>
      <c r="F132" s="76">
        <f t="shared" si="82"/>
        <v>49111.781873328538</v>
      </c>
      <c r="G132" s="76">
        <f t="shared" si="77"/>
        <v>11738.383822169078</v>
      </c>
      <c r="H132" s="76">
        <f t="shared" si="89"/>
        <v>57759.661147496052</v>
      </c>
      <c r="I132" s="74">
        <f t="shared" si="78"/>
        <v>586.9191911084539</v>
      </c>
      <c r="J132" s="74">
        <f t="shared" si="79"/>
        <v>1217.7437987848057</v>
      </c>
      <c r="K132" s="74">
        <f t="shared" si="83"/>
        <v>1285.8415581083018</v>
      </c>
      <c r="L132" s="74">
        <f t="shared" si="84"/>
        <v>1119.2113733407743</v>
      </c>
      <c r="M132" s="74">
        <f t="shared" si="85"/>
        <v>424.32771417573963</v>
      </c>
      <c r="N132" s="74">
        <f t="shared" si="80"/>
        <v>861.51384393256217</v>
      </c>
      <c r="O132" s="77">
        <f t="shared" si="81"/>
        <v>749.8716201383188</v>
      </c>
      <c r="P132" s="50">
        <v>16</v>
      </c>
      <c r="Q132" s="51">
        <v>4</v>
      </c>
      <c r="R132" s="46">
        <v>0.05</v>
      </c>
      <c r="S132" s="46">
        <v>7.0000000000000007E-2</v>
      </c>
      <c r="T132" s="47">
        <f t="shared" si="90"/>
        <v>0.01</v>
      </c>
    </row>
    <row r="133" spans="1:20" ht="17.25" customHeight="1" x14ac:dyDescent="0.15">
      <c r="A133" s="48">
        <v>9</v>
      </c>
      <c r="B133" s="76">
        <f t="shared" si="86"/>
        <v>437985.73764059367</v>
      </c>
      <c r="C133" s="76">
        <f t="shared" si="76"/>
        <v>109496.43441014842</v>
      </c>
      <c r="D133" s="49">
        <f t="shared" si="87"/>
        <v>9.6394527600000002E-2</v>
      </c>
      <c r="E133" s="76">
        <f t="shared" si="88"/>
        <v>60850.165695497613</v>
      </c>
      <c r="F133" s="76">
        <f t="shared" si="82"/>
        <v>50295.308626646976</v>
      </c>
      <c r="G133" s="76">
        <f t="shared" si="77"/>
        <v>10554.857068850641</v>
      </c>
      <c r="H133" s="76">
        <f t="shared" si="89"/>
        <v>57759.661147496052</v>
      </c>
      <c r="I133" s="74">
        <f t="shared" si="78"/>
        <v>527.74285344253201</v>
      </c>
      <c r="J133" s="74">
        <f t="shared" si="79"/>
        <v>1094.9643441014841</v>
      </c>
      <c r="K133" s="74">
        <f t="shared" si="83"/>
        <v>1467.7973504575452</v>
      </c>
      <c r="L133" s="74">
        <f t="shared" si="84"/>
        <v>1255.6145462336845</v>
      </c>
      <c r="M133" s="74">
        <f t="shared" si="85"/>
        <v>484.37312565098995</v>
      </c>
      <c r="N133" s="74">
        <f t="shared" si="80"/>
        <v>983.42422480655523</v>
      </c>
      <c r="O133" s="77">
        <f t="shared" si="81"/>
        <v>841.26174597656848</v>
      </c>
      <c r="P133" s="50">
        <v>16</v>
      </c>
      <c r="Q133" s="51">
        <v>4</v>
      </c>
      <c r="R133" s="46">
        <v>0.05</v>
      </c>
      <c r="S133" s="46">
        <v>7.0000000000000007E-2</v>
      </c>
      <c r="T133" s="47">
        <f t="shared" si="90"/>
        <v>0.01</v>
      </c>
    </row>
    <row r="134" spans="1:20" ht="17.25" customHeight="1" x14ac:dyDescent="0.15">
      <c r="A134" s="48">
        <v>10</v>
      </c>
      <c r="B134" s="76">
        <f t="shared" si="86"/>
        <v>387690.42901394668</v>
      </c>
      <c r="C134" s="76">
        <f t="shared" si="76"/>
        <v>96922.607253486669</v>
      </c>
      <c r="D134" s="49">
        <f t="shared" si="87"/>
        <v>9.6394527600000002E-2</v>
      </c>
      <c r="E134" s="76">
        <f t="shared" si="88"/>
        <v>60850.165695497613</v>
      </c>
      <c r="F134" s="76">
        <f t="shared" si="82"/>
        <v>51507.356755537432</v>
      </c>
      <c r="G134" s="76">
        <f t="shared" si="77"/>
        <v>9342.8089399601813</v>
      </c>
      <c r="H134" s="76">
        <f t="shared" si="89"/>
        <v>57759.661147496052</v>
      </c>
      <c r="I134" s="74">
        <f t="shared" si="78"/>
        <v>467.14044699800911</v>
      </c>
      <c r="J134" s="74">
        <f t="shared" si="79"/>
        <v>969.22607253486672</v>
      </c>
      <c r="K134" s="74">
        <f t="shared" si="83"/>
        <v>1654.1380284686859</v>
      </c>
      <c r="L134" s="74">
        <f t="shared" si="84"/>
        <v>1390.6811472176239</v>
      </c>
      <c r="M134" s="74">
        <f t="shared" si="85"/>
        <v>545.86554939466635</v>
      </c>
      <c r="N134" s="74">
        <f t="shared" si="80"/>
        <v>1108.2724790740194</v>
      </c>
      <c r="O134" s="77">
        <f t="shared" si="81"/>
        <v>931.75636863580792</v>
      </c>
      <c r="P134" s="50">
        <v>16</v>
      </c>
      <c r="Q134" s="51">
        <v>4</v>
      </c>
      <c r="R134" s="46">
        <v>0.05</v>
      </c>
      <c r="S134" s="46">
        <v>7.0000000000000007E-2</v>
      </c>
      <c r="T134" s="47">
        <f t="shared" si="90"/>
        <v>0.01</v>
      </c>
    </row>
    <row r="135" spans="1:20" x14ac:dyDescent="0.15">
      <c r="A135" s="48">
        <v>11</v>
      </c>
      <c r="B135" s="76">
        <f t="shared" si="86"/>
        <v>336183.07225840923</v>
      </c>
      <c r="C135" s="76">
        <f t="shared" si="76"/>
        <v>84045.768064602307</v>
      </c>
      <c r="D135" s="49">
        <f t="shared" si="87"/>
        <v>9.6394527600000002E-2</v>
      </c>
      <c r="E135" s="76">
        <f t="shared" si="88"/>
        <v>60850.165695497613</v>
      </c>
      <c r="F135" s="76">
        <f t="shared" si="82"/>
        <v>52748.613586131105</v>
      </c>
      <c r="G135" s="76">
        <f t="shared" si="77"/>
        <v>8101.5521093665056</v>
      </c>
      <c r="H135" s="76">
        <f t="shared" si="89"/>
        <v>57759.661147496052</v>
      </c>
      <c r="I135" s="74">
        <f t="shared" si="78"/>
        <v>405.07760546832532</v>
      </c>
      <c r="J135" s="74">
        <f t="shared" si="79"/>
        <v>840.45768064602305</v>
      </c>
      <c r="K135" s="74">
        <f t="shared" si="83"/>
        <v>1844.9692618872132</v>
      </c>
      <c r="L135" s="74">
        <f t="shared" si="84"/>
        <v>1524.4407103036176</v>
      </c>
      <c r="M135" s="74">
        <f t="shared" si="85"/>
        <v>608.83985642278037</v>
      </c>
      <c r="N135" s="74">
        <f t="shared" si="80"/>
        <v>1236.1294054644327</v>
      </c>
      <c r="O135" s="77">
        <f t="shared" si="81"/>
        <v>1021.3752759034238</v>
      </c>
      <c r="P135" s="50">
        <v>16</v>
      </c>
      <c r="Q135" s="51">
        <v>4</v>
      </c>
      <c r="R135" s="46">
        <v>0.05</v>
      </c>
      <c r="S135" s="46">
        <v>7.0000000000000007E-2</v>
      </c>
      <c r="T135" s="47">
        <f t="shared" si="90"/>
        <v>0.01</v>
      </c>
    </row>
    <row r="136" spans="1:20" x14ac:dyDescent="0.15">
      <c r="A136" s="48">
        <v>12</v>
      </c>
      <c r="B136" s="76">
        <f t="shared" si="86"/>
        <v>283434.4586722781</v>
      </c>
      <c r="C136" s="76">
        <f t="shared" si="76"/>
        <v>70858.614668069524</v>
      </c>
      <c r="D136" s="49">
        <f t="shared" si="87"/>
        <v>9.6394527600000002E-2</v>
      </c>
      <c r="E136" s="76">
        <f t="shared" si="88"/>
        <v>60850.165695497613</v>
      </c>
      <c r="F136" s="76">
        <f t="shared" si="82"/>
        <v>54019.783008178623</v>
      </c>
      <c r="G136" s="76">
        <f t="shared" si="77"/>
        <v>6830.3826873189928</v>
      </c>
      <c r="H136" s="76">
        <f t="shared" si="89"/>
        <v>57759.661147496052</v>
      </c>
      <c r="I136" s="74">
        <f t="shared" si="78"/>
        <v>341.51913436594964</v>
      </c>
      <c r="J136" s="74">
        <f t="shared" si="79"/>
        <v>708.58614668069526</v>
      </c>
      <c r="K136" s="74">
        <f t="shared" si="83"/>
        <v>2040.3992669549164</v>
      </c>
      <c r="L136" s="74">
        <f t="shared" si="84"/>
        <v>1656.9223040003324</v>
      </c>
      <c r="M136" s="74">
        <f t="shared" si="85"/>
        <v>673.33175809512238</v>
      </c>
      <c r="N136" s="74">
        <f t="shared" si="80"/>
        <v>1367.0675088597941</v>
      </c>
      <c r="O136" s="77">
        <f t="shared" si="81"/>
        <v>1110.1379436802229</v>
      </c>
      <c r="P136" s="50">
        <v>16</v>
      </c>
      <c r="Q136" s="51">
        <v>4</v>
      </c>
      <c r="R136" s="46">
        <v>0.05</v>
      </c>
      <c r="S136" s="46">
        <v>7.0000000000000007E-2</v>
      </c>
      <c r="T136" s="47">
        <f t="shared" si="90"/>
        <v>0.01</v>
      </c>
    </row>
    <row r="137" spans="1:20" x14ac:dyDescent="0.15">
      <c r="A137" s="48">
        <v>13</v>
      </c>
      <c r="B137" s="76">
        <f t="shared" si="86"/>
        <v>229414.67566409946</v>
      </c>
      <c r="C137" s="76">
        <f t="shared" si="76"/>
        <v>57353.668916024864</v>
      </c>
      <c r="D137" s="49">
        <f t="shared" si="87"/>
        <v>9.6394527600000002E-2</v>
      </c>
      <c r="E137" s="76">
        <f t="shared" si="88"/>
        <v>60850.165695497613</v>
      </c>
      <c r="F137" s="76">
        <f t="shared" si="82"/>
        <v>55321.585874210592</v>
      </c>
      <c r="G137" s="76">
        <f t="shared" si="77"/>
        <v>5528.5798212870213</v>
      </c>
      <c r="H137" s="76">
        <f t="shared" si="89"/>
        <v>57759.661147496052</v>
      </c>
      <c r="I137" s="74">
        <f t="shared" si="78"/>
        <v>276.42899106435107</v>
      </c>
      <c r="J137" s="74">
        <f t="shared" si="79"/>
        <v>573.53668916024867</v>
      </c>
      <c r="K137" s="74">
        <f t="shared" si="83"/>
        <v>2240.5388677769615</v>
      </c>
      <c r="L137" s="74">
        <f t="shared" si="84"/>
        <v>1788.1545395955779</v>
      </c>
      <c r="M137" s="74">
        <f t="shared" si="85"/>
        <v>739.37782636639736</v>
      </c>
      <c r="N137" s="74">
        <f t="shared" si="80"/>
        <v>1501.1610414105642</v>
      </c>
      <c r="O137" s="77">
        <f t="shared" si="81"/>
        <v>1198.0635415290371</v>
      </c>
      <c r="P137" s="50">
        <v>16</v>
      </c>
      <c r="Q137" s="51">
        <v>4</v>
      </c>
      <c r="R137" s="46">
        <v>0.05</v>
      </c>
      <c r="S137" s="46">
        <v>7.0000000000000007E-2</v>
      </c>
      <c r="T137" s="47">
        <f t="shared" si="90"/>
        <v>0.01</v>
      </c>
    </row>
    <row r="138" spans="1:20" x14ac:dyDescent="0.15">
      <c r="A138" s="48">
        <v>14</v>
      </c>
      <c r="B138" s="76">
        <f t="shared" si="86"/>
        <v>174093.08978988888</v>
      </c>
      <c r="C138" s="76">
        <f t="shared" si="76"/>
        <v>43523.27244747222</v>
      </c>
      <c r="D138" s="49">
        <f t="shared" si="87"/>
        <v>9.6394527600000002E-2</v>
      </c>
      <c r="E138" s="76">
        <f t="shared" si="88"/>
        <v>60850.165695497613</v>
      </c>
      <c r="F138" s="76">
        <f t="shared" si="82"/>
        <v>56654.76040831743</v>
      </c>
      <c r="G138" s="76">
        <f t="shared" si="77"/>
        <v>4195.4052871801805</v>
      </c>
      <c r="H138" s="76">
        <f t="shared" si="89"/>
        <v>57759.661147496052</v>
      </c>
      <c r="I138" s="74">
        <f t="shared" si="78"/>
        <v>209.77026435900905</v>
      </c>
      <c r="J138" s="74">
        <f t="shared" si="79"/>
        <v>435.2327244747222</v>
      </c>
      <c r="K138" s="74">
        <f t="shared" si="83"/>
        <v>2445.5015591678302</v>
      </c>
      <c r="L138" s="74">
        <f t="shared" si="84"/>
        <v>1918.1655792971574</v>
      </c>
      <c r="M138" s="74">
        <f t="shared" si="85"/>
        <v>807.01551452538399</v>
      </c>
      <c r="N138" s="74">
        <f t="shared" si="80"/>
        <v>1638.4860446424464</v>
      </c>
      <c r="O138" s="77">
        <f t="shared" si="81"/>
        <v>1285.1709381290955</v>
      </c>
      <c r="P138" s="50">
        <v>16</v>
      </c>
      <c r="Q138" s="51">
        <v>4</v>
      </c>
      <c r="R138" s="46">
        <v>0.05</v>
      </c>
      <c r="S138" s="46">
        <v>7.0000000000000007E-2</v>
      </c>
      <c r="T138" s="47">
        <f t="shared" si="90"/>
        <v>0.01</v>
      </c>
    </row>
    <row r="139" spans="1:20" x14ac:dyDescent="0.15">
      <c r="A139" s="48">
        <v>15</v>
      </c>
      <c r="B139" s="76">
        <f t="shared" si="86"/>
        <v>117438.32938157144</v>
      </c>
      <c r="C139" s="76">
        <f t="shared" si="76"/>
        <v>29359.582345392861</v>
      </c>
      <c r="D139" s="49">
        <f t="shared" si="87"/>
        <v>9.6394527600000002E-2</v>
      </c>
      <c r="E139" s="76">
        <f t="shared" si="88"/>
        <v>60850.165695497613</v>
      </c>
      <c r="F139" s="76">
        <f t="shared" si="82"/>
        <v>58020.06262478017</v>
      </c>
      <c r="G139" s="76">
        <f t="shared" si="77"/>
        <v>2830.103070717445</v>
      </c>
      <c r="H139" s="76">
        <f t="shared" si="89"/>
        <v>57759.661147496052</v>
      </c>
      <c r="I139" s="74">
        <f t="shared" si="78"/>
        <v>141.50515353587227</v>
      </c>
      <c r="J139" s="74">
        <f t="shared" si="79"/>
        <v>293.59582345392863</v>
      </c>
      <c r="K139" s="74">
        <f t="shared" si="83"/>
        <v>2655.403571011761</v>
      </c>
      <c r="L139" s="74">
        <f t="shared" si="84"/>
        <v>2046.983144235506</v>
      </c>
      <c r="M139" s="74">
        <f t="shared" si="85"/>
        <v>876.28317843388118</v>
      </c>
      <c r="N139" s="74">
        <f t="shared" si="80"/>
        <v>1779.1203925778798</v>
      </c>
      <c r="O139" s="77">
        <f t="shared" si="81"/>
        <v>1371.4787066377889</v>
      </c>
      <c r="P139" s="50">
        <v>16</v>
      </c>
      <c r="Q139" s="51">
        <v>4</v>
      </c>
      <c r="R139" s="46">
        <v>0.05</v>
      </c>
      <c r="S139" s="46">
        <v>7.0000000000000007E-2</v>
      </c>
      <c r="T139" s="47">
        <f t="shared" si="90"/>
        <v>0.01</v>
      </c>
    </row>
    <row r="140" spans="1:20" ht="12.75" thickBot="1" x14ac:dyDescent="0.2">
      <c r="A140" s="52">
        <v>16</v>
      </c>
      <c r="B140" s="78">
        <f t="shared" si="86"/>
        <v>59418.266756791272</v>
      </c>
      <c r="C140" s="78">
        <f t="shared" si="76"/>
        <v>14854.566689197818</v>
      </c>
      <c r="D140" s="53">
        <f t="shared" si="87"/>
        <v>9.6394527600000002E-2</v>
      </c>
      <c r="E140" s="78">
        <f t="shared" si="88"/>
        <v>60850.165695497613</v>
      </c>
      <c r="F140" s="78">
        <f t="shared" si="82"/>
        <v>59418.266756789693</v>
      </c>
      <c r="G140" s="78">
        <f t="shared" si="77"/>
        <v>1431.8989387079198</v>
      </c>
      <c r="H140" s="78">
        <f t="shared" si="89"/>
        <v>57759.661147496052</v>
      </c>
      <c r="I140" s="79">
        <f t="shared" si="78"/>
        <v>71.594946935395996</v>
      </c>
      <c r="J140" s="79">
        <f t="shared" si="79"/>
        <v>148.54566689197819</v>
      </c>
      <c r="K140" s="79">
        <f t="shared" si="83"/>
        <v>2870.3639341741873</v>
      </c>
      <c r="L140" s="74">
        <f t="shared" si="84"/>
        <v>2174.6345223304911</v>
      </c>
      <c r="M140" s="79">
        <f t="shared" si="85"/>
        <v>947.22009827748184</v>
      </c>
      <c r="N140" s="79">
        <f t="shared" si="80"/>
        <v>1923.1438358967055</v>
      </c>
      <c r="O140" s="80">
        <f t="shared" si="81"/>
        <v>1457.005129961429</v>
      </c>
      <c r="P140" s="54">
        <v>16</v>
      </c>
      <c r="Q140" s="55">
        <v>4</v>
      </c>
      <c r="R140" s="46">
        <v>0.05</v>
      </c>
      <c r="S140" s="46">
        <v>7.0000000000000007E-2</v>
      </c>
      <c r="T140" s="47">
        <f t="shared" si="90"/>
        <v>0.01</v>
      </c>
    </row>
    <row r="141" spans="1:20" ht="12.75" thickBot="1" x14ac:dyDescent="0.2">
      <c r="A141" s="56" t="s">
        <v>74</v>
      </c>
      <c r="B141" s="57"/>
      <c r="C141" s="60">
        <f>SUM(C125:C140)</f>
        <v>1800959.6130637967</v>
      </c>
      <c r="D141" s="81"/>
      <c r="E141" s="60">
        <f t="shared" ref="E141:O141" si="91">SUM(E125:E140)</f>
        <v>973602.65112796205</v>
      </c>
      <c r="F141" s="60">
        <f t="shared" si="91"/>
        <v>799999.99999999825</v>
      </c>
      <c r="G141" s="60">
        <f t="shared" si="91"/>
        <v>173602.65112796347</v>
      </c>
      <c r="H141" s="82">
        <f t="shared" si="91"/>
        <v>924154.57835993718</v>
      </c>
      <c r="I141" s="82">
        <f t="shared" si="91"/>
        <v>8680.1325563981754</v>
      </c>
      <c r="J141" s="82">
        <f t="shared" si="91"/>
        <v>18009.596130637969</v>
      </c>
      <c r="K141" s="82">
        <f t="shared" si="91"/>
        <v>22758.344080988842</v>
      </c>
      <c r="L141" s="82">
        <f t="shared" si="91"/>
        <v>18771.301493207589</v>
      </c>
      <c r="M141" s="82">
        <f t="shared" si="91"/>
        <v>7510.2535467263178</v>
      </c>
      <c r="N141" s="82">
        <f t="shared" si="91"/>
        <v>15248.090534262523</v>
      </c>
      <c r="O141" s="83">
        <f t="shared" si="91"/>
        <v>12576.772000449086</v>
      </c>
    </row>
    <row r="142" spans="1:20" ht="12.75" thickBot="1" x14ac:dyDescent="0.2">
      <c r="A142" s="58" t="s">
        <v>9</v>
      </c>
      <c r="B142" s="59"/>
      <c r="C142" s="81"/>
      <c r="D142" s="81"/>
      <c r="E142" s="81"/>
      <c r="F142" s="60"/>
      <c r="G142" s="60"/>
      <c r="H142" s="60"/>
      <c r="I142" s="60"/>
      <c r="J142" s="60"/>
      <c r="K142" s="60" t="s">
        <v>21</v>
      </c>
      <c r="L142" s="60">
        <f>L141</f>
        <v>18771.301493207589</v>
      </c>
      <c r="M142" s="60"/>
      <c r="N142" s="60" t="s">
        <v>22</v>
      </c>
      <c r="O142" s="83">
        <f>O141</f>
        <v>12576.772000449086</v>
      </c>
    </row>
    <row r="143" spans="1:20" ht="12.75" thickBot="1" x14ac:dyDescent="0.2">
      <c r="A143" s="61" t="s">
        <v>10</v>
      </c>
      <c r="B143" s="62"/>
      <c r="C143" s="84"/>
      <c r="D143" s="85"/>
      <c r="E143" s="85"/>
      <c r="F143" s="86"/>
      <c r="G143" s="86"/>
      <c r="H143" s="87"/>
      <c r="I143" s="87"/>
      <c r="J143" s="60"/>
      <c r="K143" s="60" t="s">
        <v>21</v>
      </c>
      <c r="L143" s="88">
        <f>L142/C141</f>
        <v>1.0422944166567848E-2</v>
      </c>
      <c r="M143" s="89"/>
      <c r="N143" s="60" t="s">
        <v>22</v>
      </c>
      <c r="O143" s="90">
        <f>O142/C141</f>
        <v>6.9833725916004594E-3</v>
      </c>
    </row>
    <row r="145" spans="1:20" ht="33" customHeight="1" x14ac:dyDescent="0.15">
      <c r="A145" s="31" t="s">
        <v>77</v>
      </c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2"/>
    </row>
    <row r="146" spans="1:20" x14ac:dyDescent="0.15">
      <c r="A146" s="34" t="s">
        <v>73</v>
      </c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5"/>
    </row>
    <row r="147" spans="1:20" ht="12.75" thickBot="1" x14ac:dyDescent="0.2">
      <c r="A147" s="36" t="s">
        <v>33</v>
      </c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</row>
    <row r="148" spans="1:20" ht="24" customHeight="1" thickBot="1" x14ac:dyDescent="0.2">
      <c r="A148" s="37" t="s">
        <v>2</v>
      </c>
      <c r="B148" s="38" t="s">
        <v>3</v>
      </c>
      <c r="C148" s="38" t="s">
        <v>4</v>
      </c>
      <c r="D148" s="38" t="s">
        <v>5</v>
      </c>
      <c r="E148" s="38" t="s">
        <v>6</v>
      </c>
      <c r="F148" s="38" t="s">
        <v>7</v>
      </c>
      <c r="G148" s="38" t="s">
        <v>8</v>
      </c>
      <c r="H148" s="38" t="s">
        <v>15</v>
      </c>
      <c r="I148" s="38" t="s">
        <v>11</v>
      </c>
      <c r="J148" s="38" t="s">
        <v>16</v>
      </c>
      <c r="K148" s="38" t="s">
        <v>18</v>
      </c>
      <c r="L148" s="38" t="s">
        <v>23</v>
      </c>
      <c r="M148" s="38" t="s">
        <v>12</v>
      </c>
      <c r="N148" s="38" t="s">
        <v>19</v>
      </c>
      <c r="O148" s="39" t="s">
        <v>20</v>
      </c>
      <c r="P148" s="40" t="s">
        <v>13</v>
      </c>
      <c r="Q148" s="38" t="s">
        <v>14</v>
      </c>
      <c r="R148" s="33" t="s">
        <v>0</v>
      </c>
      <c r="S148" s="33" t="s">
        <v>1</v>
      </c>
      <c r="T148" s="33" t="s">
        <v>17</v>
      </c>
    </row>
    <row r="149" spans="1:20" x14ac:dyDescent="0.15">
      <c r="A149" s="42">
        <v>1</v>
      </c>
      <c r="B149" s="74">
        <v>800000</v>
      </c>
      <c r="C149" s="74">
        <f t="shared" ref="C149:C164" si="92">B149/Q149</f>
        <v>200000</v>
      </c>
      <c r="D149" s="43">
        <v>7.8579052400000002E-2</v>
      </c>
      <c r="E149" s="74">
        <f>B149*((1+D149/Q149)^P149)*(D149/Q149)/((1+D149/Q149)^P149-1)</f>
        <v>58754.428520851805</v>
      </c>
      <c r="F149" s="74">
        <f>E149-G149</f>
        <v>43038.618040851805</v>
      </c>
      <c r="G149" s="74">
        <f t="shared" ref="G149:G164" si="93">B149*D149/Q149</f>
        <v>15715.81048</v>
      </c>
      <c r="H149" s="74">
        <f>B149*((1+S149/Q149)^P149)*(S149/Q149)/((1+S149/Q149)^P149-1)</f>
        <v>57759.661147496052</v>
      </c>
      <c r="I149" s="74">
        <f t="shared" ref="I149:I164" si="94">G149*R149</f>
        <v>785.790524</v>
      </c>
      <c r="J149" s="74">
        <f t="shared" ref="J149:J164" si="95">C149*T149</f>
        <v>1000</v>
      </c>
      <c r="K149" s="74">
        <f>E149-H149-I149-J149</f>
        <v>-791.02315064424693</v>
      </c>
      <c r="L149" s="74"/>
      <c r="M149" s="74"/>
      <c r="N149" s="74">
        <f t="shared" ref="N149:N164" si="96">K149-M149</f>
        <v>-791.02315064424693</v>
      </c>
      <c r="O149" s="75"/>
      <c r="P149" s="44">
        <v>16</v>
      </c>
      <c r="Q149" s="45">
        <v>4</v>
      </c>
      <c r="R149" s="46">
        <v>0.05</v>
      </c>
      <c r="S149" s="46">
        <v>7.0000000000000007E-2</v>
      </c>
      <c r="T149" s="47">
        <v>5.0000000000000001E-3</v>
      </c>
    </row>
    <row r="150" spans="1:20" x14ac:dyDescent="0.15">
      <c r="A150" s="48">
        <v>2</v>
      </c>
      <c r="B150" s="76">
        <f>B149-F149</f>
        <v>756961.38195914822</v>
      </c>
      <c r="C150" s="76">
        <f t="shared" si="92"/>
        <v>189240.34548978705</v>
      </c>
      <c r="D150" s="49">
        <f>D149</f>
        <v>7.8579052400000002E-2</v>
      </c>
      <c r="E150" s="76">
        <f>E149</f>
        <v>58754.428520851805</v>
      </c>
      <c r="F150" s="76">
        <f t="shared" ref="F150:F164" si="97">E150-G150</f>
        <v>43884.101496415722</v>
      </c>
      <c r="G150" s="76">
        <f t="shared" si="93"/>
        <v>14870.327024436081</v>
      </c>
      <c r="H150" s="76">
        <f>H149</f>
        <v>57759.661147496052</v>
      </c>
      <c r="I150" s="74">
        <f t="shared" si="94"/>
        <v>743.51635122180414</v>
      </c>
      <c r="J150" s="74">
        <f t="shared" si="95"/>
        <v>946.20172744893534</v>
      </c>
      <c r="K150" s="74">
        <f t="shared" ref="K150:K164" si="98">E150-H150-I150-J150</f>
        <v>-694.95070531498641</v>
      </c>
      <c r="L150" s="74"/>
      <c r="M150" s="74"/>
      <c r="N150" s="74">
        <f t="shared" si="96"/>
        <v>-694.95070531498641</v>
      </c>
      <c r="O150" s="77"/>
      <c r="P150" s="50">
        <v>16</v>
      </c>
      <c r="Q150" s="51">
        <v>4</v>
      </c>
      <c r="R150" s="46">
        <v>0.05</v>
      </c>
      <c r="S150" s="46">
        <v>7.0000000000000007E-2</v>
      </c>
      <c r="T150" s="47">
        <v>5.0000000000000001E-3</v>
      </c>
    </row>
    <row r="151" spans="1:20" x14ac:dyDescent="0.15">
      <c r="A151" s="48">
        <v>3</v>
      </c>
      <c r="B151" s="76">
        <f t="shared" ref="B151:B164" si="99">B150-F150</f>
        <v>713077.28046273254</v>
      </c>
      <c r="C151" s="76">
        <f t="shared" si="92"/>
        <v>178269.32011568313</v>
      </c>
      <c r="D151" s="49">
        <f t="shared" ref="D151:D164" si="100">D150</f>
        <v>7.8579052400000002E-2</v>
      </c>
      <c r="E151" s="76">
        <f t="shared" ref="E151:E164" si="101">E150</f>
        <v>58754.428520851805</v>
      </c>
      <c r="F151" s="76">
        <f t="shared" si="97"/>
        <v>44746.194274169167</v>
      </c>
      <c r="G151" s="76">
        <f t="shared" si="93"/>
        <v>14008.234246682639</v>
      </c>
      <c r="H151" s="76">
        <f t="shared" ref="H151:H164" si="102">H150</f>
        <v>57759.661147496052</v>
      </c>
      <c r="I151" s="74">
        <f t="shared" si="94"/>
        <v>700.41171233413206</v>
      </c>
      <c r="J151" s="74">
        <f t="shared" si="95"/>
        <v>891.34660057841575</v>
      </c>
      <c r="K151" s="74">
        <f t="shared" si="98"/>
        <v>-596.99093955679473</v>
      </c>
      <c r="L151" s="74"/>
      <c r="M151" s="74"/>
      <c r="N151" s="74">
        <f t="shared" si="96"/>
        <v>-596.99093955679473</v>
      </c>
      <c r="O151" s="77"/>
      <c r="P151" s="50">
        <v>16</v>
      </c>
      <c r="Q151" s="51">
        <v>4</v>
      </c>
      <c r="R151" s="46">
        <v>0.05</v>
      </c>
      <c r="S151" s="46">
        <v>7.0000000000000007E-2</v>
      </c>
      <c r="T151" s="47">
        <v>5.0000000000000001E-3</v>
      </c>
    </row>
    <row r="152" spans="1:20" x14ac:dyDescent="0.15">
      <c r="A152" s="48">
        <v>4</v>
      </c>
      <c r="B152" s="76">
        <f t="shared" si="99"/>
        <v>668331.08618856338</v>
      </c>
      <c r="C152" s="76">
        <f t="shared" si="92"/>
        <v>167082.77154714084</v>
      </c>
      <c r="D152" s="49">
        <f t="shared" si="100"/>
        <v>7.8579052400000002E-2</v>
      </c>
      <c r="E152" s="76">
        <f t="shared" si="101"/>
        <v>58754.428520851805</v>
      </c>
      <c r="F152" s="76">
        <f t="shared" si="97"/>
        <v>45625.222660311796</v>
      </c>
      <c r="G152" s="76">
        <f t="shared" si="93"/>
        <v>13129.205860540011</v>
      </c>
      <c r="H152" s="76">
        <f t="shared" si="102"/>
        <v>57759.661147496052</v>
      </c>
      <c r="I152" s="74">
        <f t="shared" si="94"/>
        <v>656.4602930270006</v>
      </c>
      <c r="J152" s="74">
        <f t="shared" si="95"/>
        <v>835.41385773570425</v>
      </c>
      <c r="K152" s="74">
        <f t="shared" si="98"/>
        <v>-497.10677740695178</v>
      </c>
      <c r="L152" s="74"/>
      <c r="M152" s="74"/>
      <c r="N152" s="74">
        <f t="shared" si="96"/>
        <v>-497.10677740695178</v>
      </c>
      <c r="O152" s="77"/>
      <c r="P152" s="50">
        <v>16</v>
      </c>
      <c r="Q152" s="51">
        <v>4</v>
      </c>
      <c r="R152" s="46">
        <v>0.05</v>
      </c>
      <c r="S152" s="46">
        <v>7.0000000000000007E-2</v>
      </c>
      <c r="T152" s="47">
        <v>5.0000000000000001E-3</v>
      </c>
    </row>
    <row r="153" spans="1:20" x14ac:dyDescent="0.15">
      <c r="A153" s="48">
        <v>5</v>
      </c>
      <c r="B153" s="76">
        <f t="shared" si="99"/>
        <v>622705.86352825153</v>
      </c>
      <c r="C153" s="76">
        <f t="shared" si="92"/>
        <v>155676.46588206288</v>
      </c>
      <c r="D153" s="49">
        <f t="shared" si="100"/>
        <v>7.8579052400000002E-2</v>
      </c>
      <c r="E153" s="76">
        <f t="shared" si="101"/>
        <v>58754.428520851805</v>
      </c>
      <c r="F153" s="76">
        <f t="shared" si="97"/>
        <v>46521.519350858376</v>
      </c>
      <c r="G153" s="76">
        <f t="shared" si="93"/>
        <v>12232.909169993432</v>
      </c>
      <c r="H153" s="76">
        <f t="shared" si="102"/>
        <v>57759.661147496052</v>
      </c>
      <c r="I153" s="74">
        <f t="shared" si="94"/>
        <v>611.64545849967169</v>
      </c>
      <c r="J153" s="74">
        <f t="shared" si="95"/>
        <v>778.38232941031447</v>
      </c>
      <c r="K153" s="74">
        <f t="shared" si="98"/>
        <v>-395.26041455423308</v>
      </c>
      <c r="L153" s="74"/>
      <c r="M153" s="74"/>
      <c r="N153" s="74">
        <f t="shared" si="96"/>
        <v>-395.26041455423308</v>
      </c>
      <c r="O153" s="77"/>
      <c r="P153" s="50">
        <v>16</v>
      </c>
      <c r="Q153" s="51">
        <v>4</v>
      </c>
      <c r="R153" s="46">
        <v>0.05</v>
      </c>
      <c r="S153" s="46">
        <v>7.0000000000000007E-2</v>
      </c>
      <c r="T153" s="47">
        <v>5.0000000000000001E-3</v>
      </c>
    </row>
    <row r="154" spans="1:20" x14ac:dyDescent="0.15">
      <c r="A154" s="48">
        <v>6</v>
      </c>
      <c r="B154" s="76">
        <f t="shared" si="99"/>
        <v>576184.34417739313</v>
      </c>
      <c r="C154" s="76">
        <f t="shared" si="92"/>
        <v>144046.08604434828</v>
      </c>
      <c r="D154" s="49">
        <f t="shared" si="100"/>
        <v>7.8579052400000002E-2</v>
      </c>
      <c r="E154" s="76">
        <f t="shared" si="101"/>
        <v>58754.428520851805</v>
      </c>
      <c r="F154" s="76">
        <f t="shared" si="97"/>
        <v>47435.423577558053</v>
      </c>
      <c r="G154" s="76">
        <f t="shared" si="93"/>
        <v>11319.004943293752</v>
      </c>
      <c r="H154" s="76">
        <f t="shared" si="102"/>
        <v>57759.661147496052</v>
      </c>
      <c r="I154" s="74">
        <f t="shared" si="94"/>
        <v>565.95024716468765</v>
      </c>
      <c r="J154" s="74">
        <f t="shared" si="95"/>
        <v>720.23043022174147</v>
      </c>
      <c r="K154" s="74">
        <f t="shared" si="98"/>
        <v>-291.41330403067604</v>
      </c>
      <c r="L154" s="74"/>
      <c r="M154" s="74"/>
      <c r="N154" s="74">
        <f t="shared" si="96"/>
        <v>-291.41330403067604</v>
      </c>
      <c r="O154" s="77"/>
      <c r="P154" s="50">
        <v>16</v>
      </c>
      <c r="Q154" s="51">
        <v>4</v>
      </c>
      <c r="R154" s="46">
        <v>0.05</v>
      </c>
      <c r="S154" s="46">
        <v>7.0000000000000007E-2</v>
      </c>
      <c r="T154" s="47">
        <v>5.0000000000000001E-3</v>
      </c>
    </row>
    <row r="155" spans="1:20" x14ac:dyDescent="0.15">
      <c r="A155" s="48">
        <v>7</v>
      </c>
      <c r="B155" s="76">
        <f t="shared" si="99"/>
        <v>528748.92059983511</v>
      </c>
      <c r="C155" s="76">
        <f t="shared" si="92"/>
        <v>132187.23014995878</v>
      </c>
      <c r="D155" s="49">
        <f t="shared" si="100"/>
        <v>7.8579052400000002E-2</v>
      </c>
      <c r="E155" s="76">
        <f t="shared" si="101"/>
        <v>58754.428520851805</v>
      </c>
      <c r="F155" s="76">
        <f t="shared" si="97"/>
        <v>48367.281236287337</v>
      </c>
      <c r="G155" s="76">
        <f t="shared" si="93"/>
        <v>10387.147284564471</v>
      </c>
      <c r="H155" s="76">
        <f t="shared" si="102"/>
        <v>57759.661147496052</v>
      </c>
      <c r="I155" s="74">
        <f t="shared" si="94"/>
        <v>519.35736422822356</v>
      </c>
      <c r="J155" s="74">
        <f t="shared" si="95"/>
        <v>660.93615074979391</v>
      </c>
      <c r="K155" s="74">
        <f t="shared" si="98"/>
        <v>-185.52614162226439</v>
      </c>
      <c r="L155" s="74"/>
      <c r="M155" s="74"/>
      <c r="N155" s="74">
        <f t="shared" si="96"/>
        <v>-185.52614162226439</v>
      </c>
      <c r="O155" s="77"/>
      <c r="P155" s="50">
        <v>16</v>
      </c>
      <c r="Q155" s="51">
        <v>4</v>
      </c>
      <c r="R155" s="46">
        <v>0.05</v>
      </c>
      <c r="S155" s="46">
        <v>7.0000000000000007E-2</v>
      </c>
      <c r="T155" s="47">
        <v>5.0000000000000001E-3</v>
      </c>
    </row>
    <row r="156" spans="1:20" x14ac:dyDescent="0.15">
      <c r="A156" s="48">
        <v>8</v>
      </c>
      <c r="B156" s="76">
        <f t="shared" si="99"/>
        <v>480381.63936354779</v>
      </c>
      <c r="C156" s="76">
        <f t="shared" si="92"/>
        <v>120095.40984088695</v>
      </c>
      <c r="D156" s="49">
        <f t="shared" si="100"/>
        <v>7.8579052400000002E-2</v>
      </c>
      <c r="E156" s="76">
        <f t="shared" si="101"/>
        <v>58754.428520851805</v>
      </c>
      <c r="F156" s="76">
        <f t="shared" si="97"/>
        <v>49317.445017965278</v>
      </c>
      <c r="G156" s="76">
        <f t="shared" si="93"/>
        <v>9436.9835028865309</v>
      </c>
      <c r="H156" s="76">
        <f t="shared" si="102"/>
        <v>57759.661147496052</v>
      </c>
      <c r="I156" s="74">
        <f t="shared" si="94"/>
        <v>471.84917514432658</v>
      </c>
      <c r="J156" s="74">
        <f t="shared" si="95"/>
        <v>600.47704920443471</v>
      </c>
      <c r="K156" s="74">
        <f t="shared" si="98"/>
        <v>-77.558850993008264</v>
      </c>
      <c r="L156" s="74"/>
      <c r="M156" s="74"/>
      <c r="N156" s="74">
        <f t="shared" si="96"/>
        <v>-77.558850993008264</v>
      </c>
      <c r="O156" s="77"/>
      <c r="P156" s="50">
        <v>16</v>
      </c>
      <c r="Q156" s="51">
        <v>4</v>
      </c>
      <c r="R156" s="46">
        <v>0.05</v>
      </c>
      <c r="S156" s="46">
        <v>7.0000000000000007E-2</v>
      </c>
      <c r="T156" s="47">
        <v>5.0000000000000001E-3</v>
      </c>
    </row>
    <row r="157" spans="1:20" x14ac:dyDescent="0.15">
      <c r="A157" s="48">
        <v>9</v>
      </c>
      <c r="B157" s="76">
        <f t="shared" si="99"/>
        <v>431064.19434558251</v>
      </c>
      <c r="C157" s="76">
        <f t="shared" si="92"/>
        <v>107766.04858639563</v>
      </c>
      <c r="D157" s="49">
        <f t="shared" si="100"/>
        <v>7.8579052400000002E-2</v>
      </c>
      <c r="E157" s="76">
        <f t="shared" si="101"/>
        <v>58754.428520851805</v>
      </c>
      <c r="F157" s="76">
        <f t="shared" si="97"/>
        <v>50286.274542040475</v>
      </c>
      <c r="G157" s="76">
        <f t="shared" si="93"/>
        <v>8468.1539788113278</v>
      </c>
      <c r="H157" s="76">
        <f t="shared" si="102"/>
        <v>57759.661147496052</v>
      </c>
      <c r="I157" s="74">
        <f t="shared" si="94"/>
        <v>423.40769894056643</v>
      </c>
      <c r="J157" s="74">
        <f t="shared" si="95"/>
        <v>538.83024293197809</v>
      </c>
      <c r="K157" s="74">
        <f t="shared" si="98"/>
        <v>32.529431483208555</v>
      </c>
      <c r="L157" s="74"/>
      <c r="M157" s="74"/>
      <c r="N157" s="74">
        <f t="shared" si="96"/>
        <v>32.529431483208555</v>
      </c>
      <c r="O157" s="77"/>
      <c r="P157" s="50">
        <v>16</v>
      </c>
      <c r="Q157" s="51">
        <v>4</v>
      </c>
      <c r="R157" s="46">
        <v>0.05</v>
      </c>
      <c r="S157" s="46">
        <v>7.0000000000000007E-2</v>
      </c>
      <c r="T157" s="47">
        <v>5.0000000000000001E-3</v>
      </c>
    </row>
    <row r="158" spans="1:20" x14ac:dyDescent="0.15">
      <c r="A158" s="48">
        <v>10</v>
      </c>
      <c r="B158" s="76">
        <f t="shared" si="99"/>
        <v>380777.91980354203</v>
      </c>
      <c r="C158" s="76">
        <f t="shared" si="92"/>
        <v>95194.479950885507</v>
      </c>
      <c r="D158" s="49">
        <f t="shared" si="100"/>
        <v>7.8579052400000002E-2</v>
      </c>
      <c r="E158" s="76">
        <f t="shared" si="101"/>
        <v>58754.428520851805</v>
      </c>
      <c r="F158" s="76">
        <f t="shared" si="97"/>
        <v>51274.136492600424</v>
      </c>
      <c r="G158" s="76">
        <f t="shared" si="93"/>
        <v>7480.2920282513815</v>
      </c>
      <c r="H158" s="76">
        <f t="shared" si="102"/>
        <v>57759.661147496052</v>
      </c>
      <c r="I158" s="74">
        <f t="shared" si="94"/>
        <v>374.01460141256911</v>
      </c>
      <c r="J158" s="74">
        <f t="shared" si="95"/>
        <v>475.97239975442756</v>
      </c>
      <c r="K158" s="74">
        <f t="shared" si="98"/>
        <v>144.78037218875636</v>
      </c>
      <c r="L158" s="74"/>
      <c r="M158" s="74"/>
      <c r="N158" s="74">
        <f t="shared" si="96"/>
        <v>144.78037218875636</v>
      </c>
      <c r="O158" s="77"/>
      <c r="P158" s="50">
        <v>16</v>
      </c>
      <c r="Q158" s="51">
        <v>4</v>
      </c>
      <c r="R158" s="46">
        <v>0.05</v>
      </c>
      <c r="S158" s="46">
        <v>7.0000000000000007E-2</v>
      </c>
      <c r="T158" s="47">
        <v>5.0000000000000001E-3</v>
      </c>
    </row>
    <row r="159" spans="1:20" x14ac:dyDescent="0.15">
      <c r="A159" s="48">
        <v>11</v>
      </c>
      <c r="B159" s="76">
        <f t="shared" si="99"/>
        <v>329503.7833109416</v>
      </c>
      <c r="C159" s="76">
        <f t="shared" si="92"/>
        <v>82375.945827735399</v>
      </c>
      <c r="D159" s="49">
        <f t="shared" si="100"/>
        <v>7.8579052400000002E-2</v>
      </c>
      <c r="E159" s="76">
        <f t="shared" si="101"/>
        <v>58754.428520851805</v>
      </c>
      <c r="F159" s="76">
        <f t="shared" si="97"/>
        <v>52281.404757154625</v>
      </c>
      <c r="G159" s="76">
        <f t="shared" si="93"/>
        <v>6473.0237636971815</v>
      </c>
      <c r="H159" s="76">
        <f t="shared" si="102"/>
        <v>57759.661147496052</v>
      </c>
      <c r="I159" s="74">
        <f t="shared" si="94"/>
        <v>323.65118818485911</v>
      </c>
      <c r="J159" s="74">
        <f t="shared" si="95"/>
        <v>411.87972913867702</v>
      </c>
      <c r="K159" s="74">
        <f t="shared" si="98"/>
        <v>259.23645603221689</v>
      </c>
      <c r="L159" s="74"/>
      <c r="M159" s="74"/>
      <c r="N159" s="74">
        <f t="shared" si="96"/>
        <v>259.23645603221689</v>
      </c>
      <c r="O159" s="77"/>
      <c r="P159" s="50">
        <v>16</v>
      </c>
      <c r="Q159" s="51">
        <v>4</v>
      </c>
      <c r="R159" s="46">
        <v>0.05</v>
      </c>
      <c r="S159" s="46">
        <v>7.0000000000000007E-2</v>
      </c>
      <c r="T159" s="47">
        <v>5.0000000000000001E-3</v>
      </c>
    </row>
    <row r="160" spans="1:20" x14ac:dyDescent="0.15">
      <c r="A160" s="48">
        <v>12</v>
      </c>
      <c r="B160" s="76">
        <f t="shared" si="99"/>
        <v>277222.37855378696</v>
      </c>
      <c r="C160" s="76">
        <f t="shared" si="92"/>
        <v>69305.594638446739</v>
      </c>
      <c r="D160" s="49">
        <f t="shared" si="100"/>
        <v>7.8579052400000002E-2</v>
      </c>
      <c r="E160" s="76">
        <f t="shared" si="101"/>
        <v>58754.428520851805</v>
      </c>
      <c r="F160" s="76">
        <f t="shared" si="97"/>
        <v>53308.460568144139</v>
      </c>
      <c r="G160" s="76">
        <f t="shared" si="93"/>
        <v>5445.9679527076651</v>
      </c>
      <c r="H160" s="76">
        <f t="shared" si="102"/>
        <v>57759.661147496052</v>
      </c>
      <c r="I160" s="74">
        <f t="shared" si="94"/>
        <v>272.29839763538325</v>
      </c>
      <c r="J160" s="74">
        <f t="shared" si="95"/>
        <v>346.52797319223367</v>
      </c>
      <c r="K160" s="74">
        <f t="shared" si="98"/>
        <v>375.94100252813615</v>
      </c>
      <c r="L160" s="74"/>
      <c r="M160" s="74"/>
      <c r="N160" s="74">
        <f t="shared" si="96"/>
        <v>375.94100252813615</v>
      </c>
      <c r="O160" s="77"/>
      <c r="P160" s="50">
        <v>16</v>
      </c>
      <c r="Q160" s="51">
        <v>4</v>
      </c>
      <c r="R160" s="46">
        <v>0.05</v>
      </c>
      <c r="S160" s="46">
        <v>7.0000000000000007E-2</v>
      </c>
      <c r="T160" s="47">
        <v>5.0000000000000001E-3</v>
      </c>
    </row>
    <row r="161" spans="1:20" x14ac:dyDescent="0.15">
      <c r="A161" s="48">
        <v>13</v>
      </c>
      <c r="B161" s="76">
        <f t="shared" si="99"/>
        <v>223913.91798564282</v>
      </c>
      <c r="C161" s="76">
        <f t="shared" si="92"/>
        <v>55978.479496410706</v>
      </c>
      <c r="D161" s="49">
        <f t="shared" si="100"/>
        <v>7.8579052400000002E-2</v>
      </c>
      <c r="E161" s="76">
        <f t="shared" si="101"/>
        <v>58754.428520851805</v>
      </c>
      <c r="F161" s="76">
        <f t="shared" si="97"/>
        <v>54355.692647231022</v>
      </c>
      <c r="G161" s="76">
        <f t="shared" si="93"/>
        <v>4398.7358736207825</v>
      </c>
      <c r="H161" s="76">
        <f t="shared" si="102"/>
        <v>57759.661147496052</v>
      </c>
      <c r="I161" s="74">
        <f t="shared" si="94"/>
        <v>219.93679368103915</v>
      </c>
      <c r="J161" s="74">
        <f t="shared" si="95"/>
        <v>279.89239748205352</v>
      </c>
      <c r="K161" s="74">
        <f t="shared" si="98"/>
        <v>494.93818219266041</v>
      </c>
      <c r="L161" s="74"/>
      <c r="M161" s="74"/>
      <c r="N161" s="74">
        <f t="shared" si="96"/>
        <v>494.93818219266041</v>
      </c>
      <c r="O161" s="77"/>
      <c r="P161" s="50">
        <v>16</v>
      </c>
      <c r="Q161" s="51">
        <v>4</v>
      </c>
      <c r="R161" s="46">
        <v>0.05</v>
      </c>
      <c r="S161" s="46">
        <v>7.0000000000000007E-2</v>
      </c>
      <c r="T161" s="47">
        <v>5.0000000000000001E-3</v>
      </c>
    </row>
    <row r="162" spans="1:20" x14ac:dyDescent="0.15">
      <c r="A162" s="48">
        <v>14</v>
      </c>
      <c r="B162" s="76">
        <f t="shared" si="99"/>
        <v>169558.22533841181</v>
      </c>
      <c r="C162" s="76">
        <f t="shared" si="92"/>
        <v>42389.556334602952</v>
      </c>
      <c r="D162" s="49">
        <f t="shared" si="100"/>
        <v>7.8579052400000002E-2</v>
      </c>
      <c r="E162" s="76">
        <f t="shared" si="101"/>
        <v>58754.428520851805</v>
      </c>
      <c r="F162" s="76">
        <f t="shared" si="97"/>
        <v>55423.497352422288</v>
      </c>
      <c r="G162" s="76">
        <f t="shared" si="93"/>
        <v>3330.9311684295176</v>
      </c>
      <c r="H162" s="76">
        <f t="shared" si="102"/>
        <v>57759.661147496052</v>
      </c>
      <c r="I162" s="74">
        <f t="shared" si="94"/>
        <v>166.54655842147588</v>
      </c>
      <c r="J162" s="74">
        <f t="shared" si="95"/>
        <v>211.94778167301476</v>
      </c>
      <c r="K162" s="74">
        <f t="shared" si="98"/>
        <v>616.27303326126241</v>
      </c>
      <c r="L162" s="74"/>
      <c r="M162" s="74"/>
      <c r="N162" s="74">
        <f t="shared" si="96"/>
        <v>616.27303326126241</v>
      </c>
      <c r="O162" s="77"/>
      <c r="P162" s="50">
        <v>16</v>
      </c>
      <c r="Q162" s="51">
        <v>4</v>
      </c>
      <c r="R162" s="46">
        <v>0.05</v>
      </c>
      <c r="S162" s="46">
        <v>7.0000000000000007E-2</v>
      </c>
      <c r="T162" s="47">
        <v>5.0000000000000001E-3</v>
      </c>
    </row>
    <row r="163" spans="1:20" ht="16.5" customHeight="1" x14ac:dyDescent="0.15">
      <c r="A163" s="48">
        <v>15</v>
      </c>
      <c r="B163" s="76">
        <f t="shared" si="99"/>
        <v>114134.72798598952</v>
      </c>
      <c r="C163" s="76">
        <f t="shared" si="92"/>
        <v>28533.68199649738</v>
      </c>
      <c r="D163" s="49">
        <f t="shared" si="100"/>
        <v>7.8579052400000002E-2</v>
      </c>
      <c r="E163" s="76">
        <f t="shared" si="101"/>
        <v>58754.428520851805</v>
      </c>
      <c r="F163" s="76">
        <f t="shared" si="97"/>
        <v>56512.278828084098</v>
      </c>
      <c r="G163" s="76">
        <f t="shared" si="93"/>
        <v>2242.1496927677044</v>
      </c>
      <c r="H163" s="76">
        <f t="shared" si="102"/>
        <v>57759.661147496052</v>
      </c>
      <c r="I163" s="74">
        <f t="shared" si="94"/>
        <v>112.10748463838523</v>
      </c>
      <c r="J163" s="74">
        <f t="shared" si="95"/>
        <v>142.66840998248691</v>
      </c>
      <c r="K163" s="74">
        <f t="shared" si="98"/>
        <v>739.99147873488096</v>
      </c>
      <c r="L163" s="74"/>
      <c r="M163" s="74"/>
      <c r="N163" s="74">
        <f t="shared" si="96"/>
        <v>739.99147873488096</v>
      </c>
      <c r="O163" s="77"/>
      <c r="P163" s="50">
        <v>16</v>
      </c>
      <c r="Q163" s="51">
        <v>4</v>
      </c>
      <c r="R163" s="46">
        <v>0.05</v>
      </c>
      <c r="S163" s="46">
        <v>7.0000000000000007E-2</v>
      </c>
      <c r="T163" s="47">
        <v>5.0000000000000001E-3</v>
      </c>
    </row>
    <row r="164" spans="1:20" ht="15.75" customHeight="1" thickBot="1" x14ac:dyDescent="0.2">
      <c r="A164" s="52">
        <v>16</v>
      </c>
      <c r="B164" s="78">
        <f t="shared" si="99"/>
        <v>57622.449157905423</v>
      </c>
      <c r="C164" s="78">
        <f t="shared" si="92"/>
        <v>14405.612289476356</v>
      </c>
      <c r="D164" s="53">
        <f t="shared" si="100"/>
        <v>7.8579052400000002E-2</v>
      </c>
      <c r="E164" s="78">
        <f t="shared" si="101"/>
        <v>58754.428520851805</v>
      </c>
      <c r="F164" s="78">
        <f t="shared" si="97"/>
        <v>57622.449157902956</v>
      </c>
      <c r="G164" s="78">
        <f t="shared" si="93"/>
        <v>1131.9793629488465</v>
      </c>
      <c r="H164" s="78">
        <f t="shared" si="102"/>
        <v>57759.661147496052</v>
      </c>
      <c r="I164" s="79">
        <f t="shared" si="94"/>
        <v>56.598968147442328</v>
      </c>
      <c r="J164" s="79">
        <f t="shared" si="95"/>
        <v>72.028061447381774</v>
      </c>
      <c r="K164" s="79">
        <f t="shared" si="98"/>
        <v>866.140343760929</v>
      </c>
      <c r="L164" s="79"/>
      <c r="M164" s="79"/>
      <c r="N164" s="79">
        <f t="shared" si="96"/>
        <v>866.140343760929</v>
      </c>
      <c r="O164" s="80"/>
      <c r="P164" s="54">
        <v>16</v>
      </c>
      <c r="Q164" s="55">
        <v>4</v>
      </c>
      <c r="R164" s="46">
        <v>0.05</v>
      </c>
      <c r="S164" s="46">
        <v>7.0000000000000007E-2</v>
      </c>
      <c r="T164" s="47">
        <v>5.0000000000000001E-3</v>
      </c>
    </row>
    <row r="165" spans="1:20" ht="24" customHeight="1" thickBot="1" x14ac:dyDescent="0.2">
      <c r="A165" s="56" t="s">
        <v>74</v>
      </c>
      <c r="B165" s="65"/>
      <c r="C165" s="60">
        <f>SUM(C149:C164)</f>
        <v>1782547.0281903187</v>
      </c>
      <c r="D165" s="81"/>
      <c r="E165" s="60">
        <f t="shared" ref="E165:K165" si="103">SUM(E149:E164)</f>
        <v>940070.85633362865</v>
      </c>
      <c r="F165" s="60">
        <f t="shared" si="103"/>
        <v>799999.99999999767</v>
      </c>
      <c r="G165" s="60">
        <f t="shared" si="103"/>
        <v>140070.85633363135</v>
      </c>
      <c r="H165" s="60">
        <f t="shared" si="103"/>
        <v>924154.57835993718</v>
      </c>
      <c r="I165" s="60">
        <f t="shared" si="103"/>
        <v>7003.5428166815682</v>
      </c>
      <c r="J165" s="60">
        <f t="shared" si="103"/>
        <v>8912.7351409515941</v>
      </c>
      <c r="K165" s="60">
        <f t="shared" si="103"/>
        <v>1.6058888832048979E-5</v>
      </c>
      <c r="L165" s="60">
        <f>K165</f>
        <v>1.6058888832048979E-5</v>
      </c>
      <c r="M165" s="60">
        <f>K165*0.33</f>
        <v>5.2994333145761628E-6</v>
      </c>
      <c r="N165" s="60">
        <f>SUM(N149:N164)</f>
        <v>1.6058888832048979E-5</v>
      </c>
      <c r="O165" s="91">
        <f>N165/(1+S164/Q164)^P164</f>
        <v>1.2166476044609485E-5</v>
      </c>
    </row>
    <row r="166" spans="1:20" ht="21" customHeight="1" thickBot="1" x14ac:dyDescent="0.2">
      <c r="A166" s="56" t="s">
        <v>9</v>
      </c>
      <c r="B166" s="65"/>
      <c r="C166" s="81"/>
      <c r="D166" s="81"/>
      <c r="E166" s="81"/>
      <c r="F166" s="60"/>
      <c r="G166" s="60"/>
      <c r="H166" s="60"/>
      <c r="I166" s="60"/>
      <c r="J166" s="66"/>
      <c r="K166" s="67" t="s">
        <v>21</v>
      </c>
      <c r="L166" s="60">
        <f>K165</f>
        <v>1.6058888832048979E-5</v>
      </c>
      <c r="M166" s="60"/>
      <c r="N166" s="67" t="s">
        <v>22</v>
      </c>
      <c r="O166" s="83">
        <f>O165</f>
        <v>1.2166476044609485E-5</v>
      </c>
    </row>
    <row r="167" spans="1:20" ht="26.25" customHeight="1" thickBot="1" x14ac:dyDescent="0.2">
      <c r="A167" s="56" t="s">
        <v>10</v>
      </c>
      <c r="B167" s="68"/>
      <c r="C167" s="92"/>
      <c r="D167" s="93"/>
      <c r="E167" s="93"/>
      <c r="F167" s="94"/>
      <c r="G167" s="94"/>
      <c r="H167" s="60"/>
      <c r="I167" s="60"/>
      <c r="J167" s="66"/>
      <c r="K167" s="67" t="s">
        <v>21</v>
      </c>
      <c r="L167" s="95">
        <f>L166/C165</f>
        <v>9.0089566098866518E-12</v>
      </c>
      <c r="M167" s="96"/>
      <c r="N167" s="67" t="s">
        <v>22</v>
      </c>
      <c r="O167" s="97">
        <f>O166/C165</f>
        <v>6.8253324328621847E-12</v>
      </c>
    </row>
    <row r="169" spans="1:20" ht="30" customHeight="1" x14ac:dyDescent="0.15">
      <c r="A169" s="31" t="s">
        <v>78</v>
      </c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2"/>
      <c r="N169" s="32"/>
      <c r="O169" s="32"/>
    </row>
    <row r="170" spans="1:20" ht="85.5" customHeight="1" x14ac:dyDescent="0.15">
      <c r="A170" s="34" t="s">
        <v>73</v>
      </c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5"/>
      <c r="N170" s="35"/>
      <c r="O170" s="35"/>
    </row>
    <row r="171" spans="1:20" ht="27" customHeight="1" thickBot="1" x14ac:dyDescent="0.2">
      <c r="A171" s="36" t="s">
        <v>34</v>
      </c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</row>
    <row r="172" spans="1:20" ht="24.75" customHeight="1" thickBot="1" x14ac:dyDescent="0.2">
      <c r="A172" s="37" t="s">
        <v>2</v>
      </c>
      <c r="B172" s="38" t="s">
        <v>3</v>
      </c>
      <c r="C172" s="38" t="s">
        <v>4</v>
      </c>
      <c r="D172" s="38" t="s">
        <v>5</v>
      </c>
      <c r="E172" s="38" t="s">
        <v>6</v>
      </c>
      <c r="F172" s="38" t="s">
        <v>7</v>
      </c>
      <c r="G172" s="38" t="s">
        <v>8</v>
      </c>
      <c r="H172" s="38" t="s">
        <v>15</v>
      </c>
      <c r="I172" s="38" t="s">
        <v>11</v>
      </c>
      <c r="J172" s="38" t="s">
        <v>16</v>
      </c>
      <c r="K172" s="38" t="s">
        <v>18</v>
      </c>
      <c r="L172" s="38" t="s">
        <v>23</v>
      </c>
      <c r="M172" s="38" t="s">
        <v>12</v>
      </c>
      <c r="N172" s="38" t="s">
        <v>19</v>
      </c>
      <c r="O172" s="39" t="s">
        <v>20</v>
      </c>
      <c r="P172" s="40" t="s">
        <v>13</v>
      </c>
      <c r="Q172" s="38" t="s">
        <v>14</v>
      </c>
      <c r="R172" s="41" t="s">
        <v>25</v>
      </c>
      <c r="S172" s="41" t="s">
        <v>26</v>
      </c>
      <c r="T172" s="41" t="s">
        <v>27</v>
      </c>
    </row>
    <row r="173" spans="1:20" x14ac:dyDescent="0.15">
      <c r="A173" s="42">
        <v>1</v>
      </c>
      <c r="B173" s="74">
        <v>800000</v>
      </c>
      <c r="C173" s="74">
        <f t="shared" ref="C173:C180" si="104">B173/Q173</f>
        <v>400000</v>
      </c>
      <c r="D173" s="43">
        <v>9.6394527600000002E-2</v>
      </c>
      <c r="E173" s="74">
        <f>B173*((1+D173/Q173)^P173)*(D173/Q173)/((1+D173/Q173)^P173-1)</f>
        <v>122877.00345703593</v>
      </c>
      <c r="F173" s="74">
        <f>E173-G173</f>
        <v>84319.192417035927</v>
      </c>
      <c r="G173" s="74">
        <f t="shared" ref="G173:G180" si="105">B173*D173/Q173</f>
        <v>38557.811040000001</v>
      </c>
      <c r="H173" s="74">
        <f>B173*((1+S173/Q173)^P173)*(S173/Q173)/((1+S173/Q173)^P173-1)</f>
        <v>116381.31723885925</v>
      </c>
      <c r="I173" s="74">
        <f t="shared" ref="I173:I180" si="106">G173*R173</f>
        <v>1927.8905520000001</v>
      </c>
      <c r="J173" s="74">
        <f t="shared" ref="J173:J180" si="107">C173*T173</f>
        <v>2000</v>
      </c>
      <c r="K173" s="74">
        <f>E173-H173-I173-J173</f>
        <v>2567.7956661766775</v>
      </c>
      <c r="L173" s="74">
        <f>K173/(1+S173/Q173)^A173</f>
        <v>2480.961996305969</v>
      </c>
      <c r="M173" s="74">
        <f>K173*0.33</f>
        <v>847.37256983830366</v>
      </c>
      <c r="N173" s="74">
        <f t="shared" ref="N173:N180" si="108">K173-M173</f>
        <v>1720.4230963383739</v>
      </c>
      <c r="O173" s="75">
        <f t="shared" ref="O173:O180" si="109">N173/(1+S173/Q173)^A173</f>
        <v>1662.244537524999</v>
      </c>
      <c r="P173" s="44">
        <v>8</v>
      </c>
      <c r="Q173" s="45">
        <v>2</v>
      </c>
      <c r="R173" s="46">
        <v>0.05</v>
      </c>
      <c r="S173" s="46">
        <v>7.0000000000000007E-2</v>
      </c>
      <c r="T173" s="47">
        <v>5.0000000000000001E-3</v>
      </c>
    </row>
    <row r="174" spans="1:20" x14ac:dyDescent="0.15">
      <c r="A174" s="48">
        <v>2</v>
      </c>
      <c r="B174" s="76">
        <f>B173-F173</f>
        <v>715680.80758296407</v>
      </c>
      <c r="C174" s="76">
        <f t="shared" si="104"/>
        <v>357840.40379148204</v>
      </c>
      <c r="D174" s="49">
        <f>D173</f>
        <v>9.6394527600000002E-2</v>
      </c>
      <c r="E174" s="76">
        <f>E173</f>
        <v>122877.00345703593</v>
      </c>
      <c r="F174" s="76">
        <f t="shared" ref="F174:F180" si="110">E174-G174</f>
        <v>88383.146777362766</v>
      </c>
      <c r="G174" s="76">
        <f t="shared" si="105"/>
        <v>34493.856679673161</v>
      </c>
      <c r="H174" s="76">
        <f>H173</f>
        <v>116381.31723885925</v>
      </c>
      <c r="I174" s="74">
        <f t="shared" si="106"/>
        <v>1724.6928339836581</v>
      </c>
      <c r="J174" s="74">
        <f t="shared" si="107"/>
        <v>1789.2020189574102</v>
      </c>
      <c r="K174" s="74">
        <f t="shared" ref="K174:K180" si="111">E174-H174-I174-J174</f>
        <v>2981.7913652356092</v>
      </c>
      <c r="L174" s="74">
        <f t="shared" ref="L174:L180" si="112">K174/(1+S174/Q174)^A174</f>
        <v>2783.5341457075865</v>
      </c>
      <c r="M174" s="74">
        <f t="shared" ref="M174:M180" si="113">K174*0.33</f>
        <v>983.99115052775107</v>
      </c>
      <c r="N174" s="74">
        <f t="shared" si="108"/>
        <v>1997.8002147078582</v>
      </c>
      <c r="O174" s="77">
        <f t="shared" si="109"/>
        <v>1864.9678776240833</v>
      </c>
      <c r="P174" s="50">
        <f>P173</f>
        <v>8</v>
      </c>
      <c r="Q174" s="51">
        <f>Q173</f>
        <v>2</v>
      </c>
      <c r="R174" s="46">
        <v>0.05</v>
      </c>
      <c r="S174" s="46">
        <v>7.0000000000000007E-2</v>
      </c>
      <c r="T174" s="47">
        <v>5.0000000000000001E-3</v>
      </c>
    </row>
    <row r="175" spans="1:20" x14ac:dyDescent="0.15">
      <c r="A175" s="48">
        <v>3</v>
      </c>
      <c r="B175" s="76">
        <f t="shared" ref="B175:B180" si="114">B174-F174</f>
        <v>627297.66080560128</v>
      </c>
      <c r="C175" s="76">
        <f t="shared" si="104"/>
        <v>313648.83040280064</v>
      </c>
      <c r="D175" s="49">
        <f t="shared" ref="D175:D180" si="115">D174</f>
        <v>9.6394527600000002E-2</v>
      </c>
      <c r="E175" s="76">
        <f t="shared" ref="E175:E180" si="116">E174</f>
        <v>122877.00345703593</v>
      </c>
      <c r="F175" s="76">
        <f t="shared" si="110"/>
        <v>92642.97261806544</v>
      </c>
      <c r="G175" s="76">
        <f t="shared" si="105"/>
        <v>30234.030838970484</v>
      </c>
      <c r="H175" s="76">
        <f t="shared" ref="H175:H180" si="117">H174</f>
        <v>116381.31723885925</v>
      </c>
      <c r="I175" s="74">
        <f t="shared" si="106"/>
        <v>1511.7015419485242</v>
      </c>
      <c r="J175" s="74">
        <f t="shared" si="107"/>
        <v>1568.2441520140032</v>
      </c>
      <c r="K175" s="74">
        <f t="shared" si="111"/>
        <v>3415.7405242141499</v>
      </c>
      <c r="L175" s="74">
        <f t="shared" si="112"/>
        <v>3080.8022502696194</v>
      </c>
      <c r="M175" s="74">
        <f t="shared" si="113"/>
        <v>1127.1943729906695</v>
      </c>
      <c r="N175" s="74">
        <f t="shared" si="108"/>
        <v>2288.5461512234806</v>
      </c>
      <c r="O175" s="77">
        <f t="shared" si="109"/>
        <v>2064.1375076806453</v>
      </c>
      <c r="P175" s="50">
        <f t="shared" ref="P175:P180" si="118">P174</f>
        <v>8</v>
      </c>
      <c r="Q175" s="51">
        <f t="shared" ref="Q175:Q180" si="119">Q174</f>
        <v>2</v>
      </c>
      <c r="R175" s="46">
        <v>0.05</v>
      </c>
      <c r="S175" s="46">
        <v>7.0000000000000007E-2</v>
      </c>
      <c r="T175" s="47">
        <v>5.0000000000000001E-3</v>
      </c>
    </row>
    <row r="176" spans="1:20" x14ac:dyDescent="0.15">
      <c r="A176" s="48">
        <v>4</v>
      </c>
      <c r="B176" s="76">
        <f t="shared" si="114"/>
        <v>534654.68818753585</v>
      </c>
      <c r="C176" s="76">
        <f t="shared" si="104"/>
        <v>267327.34409376793</v>
      </c>
      <c r="D176" s="49">
        <f t="shared" si="115"/>
        <v>9.6394527600000002E-2</v>
      </c>
      <c r="E176" s="76">
        <f t="shared" si="116"/>
        <v>122877.00345703593</v>
      </c>
      <c r="F176" s="76">
        <f t="shared" si="110"/>
        <v>97108.110408554523</v>
      </c>
      <c r="G176" s="76">
        <f t="shared" si="105"/>
        <v>25768.893048481408</v>
      </c>
      <c r="H176" s="76">
        <f t="shared" si="117"/>
        <v>116381.31723885925</v>
      </c>
      <c r="I176" s="74">
        <f t="shared" si="106"/>
        <v>1288.4446524240705</v>
      </c>
      <c r="J176" s="74">
        <f t="shared" si="107"/>
        <v>1336.6367204688397</v>
      </c>
      <c r="K176" s="74">
        <f t="shared" si="111"/>
        <v>3870.6048452837676</v>
      </c>
      <c r="L176" s="74">
        <f t="shared" si="112"/>
        <v>3373.0085089149748</v>
      </c>
      <c r="M176" s="74">
        <f t="shared" si="113"/>
        <v>1277.2995989436433</v>
      </c>
      <c r="N176" s="74">
        <f t="shared" si="108"/>
        <v>2593.3052463401245</v>
      </c>
      <c r="O176" s="77">
        <f t="shared" si="109"/>
        <v>2259.9157009730334</v>
      </c>
      <c r="P176" s="50">
        <f t="shared" si="118"/>
        <v>8</v>
      </c>
      <c r="Q176" s="51">
        <f t="shared" si="119"/>
        <v>2</v>
      </c>
      <c r="R176" s="46">
        <v>0.05</v>
      </c>
      <c r="S176" s="46">
        <v>7.0000000000000007E-2</v>
      </c>
      <c r="T176" s="47">
        <v>5.0000000000000001E-3</v>
      </c>
    </row>
    <row r="177" spans="1:20" x14ac:dyDescent="0.15">
      <c r="A177" s="48">
        <v>5</v>
      </c>
      <c r="B177" s="76">
        <f t="shared" si="114"/>
        <v>437546.5777789813</v>
      </c>
      <c r="C177" s="76">
        <f t="shared" si="104"/>
        <v>218773.28888949065</v>
      </c>
      <c r="D177" s="49">
        <f t="shared" si="115"/>
        <v>9.6394527600000002E-2</v>
      </c>
      <c r="E177" s="76">
        <f t="shared" si="116"/>
        <v>122877.00345703593</v>
      </c>
      <c r="F177" s="76">
        <f t="shared" si="110"/>
        <v>101788.45562303514</v>
      </c>
      <c r="G177" s="76">
        <f t="shared" si="105"/>
        <v>21088.547834000779</v>
      </c>
      <c r="H177" s="76">
        <f t="shared" si="117"/>
        <v>116381.31723885925</v>
      </c>
      <c r="I177" s="74">
        <f t="shared" si="106"/>
        <v>1054.4273917000389</v>
      </c>
      <c r="J177" s="74">
        <f t="shared" si="107"/>
        <v>1093.8664444474532</v>
      </c>
      <c r="K177" s="74">
        <f t="shared" si="111"/>
        <v>4347.3923820291848</v>
      </c>
      <c r="L177" s="74">
        <f t="shared" si="112"/>
        <v>3660.3877314737356</v>
      </c>
      <c r="M177" s="74">
        <f t="shared" si="113"/>
        <v>1434.6394860696309</v>
      </c>
      <c r="N177" s="74">
        <f t="shared" si="108"/>
        <v>2912.7528959595538</v>
      </c>
      <c r="O177" s="77">
        <f t="shared" si="109"/>
        <v>2452.459780087403</v>
      </c>
      <c r="P177" s="50">
        <f t="shared" si="118"/>
        <v>8</v>
      </c>
      <c r="Q177" s="51">
        <f t="shared" si="119"/>
        <v>2</v>
      </c>
      <c r="R177" s="46">
        <v>0.05</v>
      </c>
      <c r="S177" s="46">
        <v>7.0000000000000007E-2</v>
      </c>
      <c r="T177" s="47">
        <v>5.0000000000000001E-3</v>
      </c>
    </row>
    <row r="178" spans="1:20" x14ac:dyDescent="0.15">
      <c r="A178" s="48">
        <v>6</v>
      </c>
      <c r="B178" s="76">
        <f t="shared" si="114"/>
        <v>335758.12215594616</v>
      </c>
      <c r="C178" s="76">
        <f t="shared" si="104"/>
        <v>167879.06107797308</v>
      </c>
      <c r="D178" s="49">
        <f t="shared" si="115"/>
        <v>9.6394527600000002E-2</v>
      </c>
      <c r="E178" s="76">
        <f t="shared" si="116"/>
        <v>122877.00345703593</v>
      </c>
      <c r="F178" s="76">
        <f t="shared" si="110"/>
        <v>106694.38067049316</v>
      </c>
      <c r="G178" s="76">
        <f t="shared" si="105"/>
        <v>16182.622786542763</v>
      </c>
      <c r="H178" s="76">
        <f t="shared" si="117"/>
        <v>116381.31723885925</v>
      </c>
      <c r="I178" s="74">
        <f t="shared" si="106"/>
        <v>809.13113932713816</v>
      </c>
      <c r="J178" s="74">
        <f t="shared" si="107"/>
        <v>839.39530538986537</v>
      </c>
      <c r="K178" s="74">
        <f t="shared" si="111"/>
        <v>4847.1597734596744</v>
      </c>
      <c r="L178" s="74">
        <f t="shared" si="112"/>
        <v>3943.167598772066</v>
      </c>
      <c r="M178" s="74">
        <f t="shared" si="113"/>
        <v>1599.5627252416925</v>
      </c>
      <c r="N178" s="74">
        <f t="shared" si="108"/>
        <v>3247.5970482179819</v>
      </c>
      <c r="O178" s="77">
        <f t="shared" si="109"/>
        <v>2641.9222911772845</v>
      </c>
      <c r="P178" s="50">
        <f t="shared" si="118"/>
        <v>8</v>
      </c>
      <c r="Q178" s="51">
        <f t="shared" si="119"/>
        <v>2</v>
      </c>
      <c r="R178" s="46">
        <v>0.05</v>
      </c>
      <c r="S178" s="46">
        <v>7.0000000000000007E-2</v>
      </c>
      <c r="T178" s="47">
        <v>5.0000000000000001E-3</v>
      </c>
    </row>
    <row r="179" spans="1:20" x14ac:dyDescent="0.15">
      <c r="A179" s="48">
        <v>7</v>
      </c>
      <c r="B179" s="76">
        <f t="shared" si="114"/>
        <v>229063.74148545298</v>
      </c>
      <c r="C179" s="76">
        <f t="shared" si="104"/>
        <v>114531.87074272649</v>
      </c>
      <c r="D179" s="49">
        <f t="shared" si="115"/>
        <v>9.6394527600000002E-2</v>
      </c>
      <c r="E179" s="76">
        <f t="shared" si="116"/>
        <v>122877.00345703593</v>
      </c>
      <c r="F179" s="76">
        <f t="shared" si="110"/>
        <v>111836.75788164654</v>
      </c>
      <c r="G179" s="76">
        <f t="shared" si="105"/>
        <v>11040.245575389381</v>
      </c>
      <c r="H179" s="76">
        <f t="shared" si="117"/>
        <v>116381.31723885925</v>
      </c>
      <c r="I179" s="74">
        <f t="shared" si="106"/>
        <v>552.01227876946905</v>
      </c>
      <c r="J179" s="74">
        <f t="shared" si="107"/>
        <v>572.65935371363241</v>
      </c>
      <c r="K179" s="74">
        <f t="shared" si="111"/>
        <v>5371.014585693576</v>
      </c>
      <c r="L179" s="74">
        <f t="shared" si="112"/>
        <v>4221.5689140560989</v>
      </c>
      <c r="M179" s="74">
        <f t="shared" si="113"/>
        <v>1772.4348132788803</v>
      </c>
      <c r="N179" s="74">
        <f t="shared" si="108"/>
        <v>3598.579772414696</v>
      </c>
      <c r="O179" s="77">
        <f t="shared" si="109"/>
        <v>2828.4511724175863</v>
      </c>
      <c r="P179" s="50">
        <f t="shared" si="118"/>
        <v>8</v>
      </c>
      <c r="Q179" s="51">
        <f t="shared" si="119"/>
        <v>2</v>
      </c>
      <c r="R179" s="46">
        <v>0.05</v>
      </c>
      <c r="S179" s="46">
        <v>7.0000000000000007E-2</v>
      </c>
      <c r="T179" s="47">
        <v>5.0000000000000001E-3</v>
      </c>
    </row>
    <row r="180" spans="1:20" ht="12.75" thickBot="1" x14ac:dyDescent="0.2">
      <c r="A180" s="48">
        <v>8</v>
      </c>
      <c r="B180" s="76">
        <f t="shared" si="114"/>
        <v>117226.98360380644</v>
      </c>
      <c r="C180" s="76">
        <f t="shared" si="104"/>
        <v>58613.491801903219</v>
      </c>
      <c r="D180" s="49">
        <f t="shared" si="115"/>
        <v>9.6394527600000002E-2</v>
      </c>
      <c r="E180" s="76">
        <f t="shared" si="116"/>
        <v>122877.00345703593</v>
      </c>
      <c r="F180" s="76">
        <f t="shared" si="110"/>
        <v>117226.983603805</v>
      </c>
      <c r="G180" s="76">
        <f t="shared" si="105"/>
        <v>5650.0198532309341</v>
      </c>
      <c r="H180" s="76">
        <f t="shared" si="117"/>
        <v>116381.31723885925</v>
      </c>
      <c r="I180" s="74">
        <f t="shared" si="106"/>
        <v>282.50099266154672</v>
      </c>
      <c r="J180" s="74">
        <f t="shared" si="107"/>
        <v>293.06745900951609</v>
      </c>
      <c r="K180" s="74">
        <f t="shared" si="111"/>
        <v>5920.1177665056148</v>
      </c>
      <c r="L180" s="74">
        <f t="shared" si="112"/>
        <v>4495.8058460455022</v>
      </c>
      <c r="M180" s="74">
        <f t="shared" si="113"/>
        <v>1953.6388629468529</v>
      </c>
      <c r="N180" s="74">
        <f t="shared" si="108"/>
        <v>3966.4789035587619</v>
      </c>
      <c r="O180" s="77">
        <f t="shared" si="109"/>
        <v>3012.1899168504865</v>
      </c>
      <c r="P180" s="50">
        <f t="shared" si="118"/>
        <v>8</v>
      </c>
      <c r="Q180" s="51">
        <f t="shared" si="119"/>
        <v>2</v>
      </c>
      <c r="R180" s="46">
        <v>0.05</v>
      </c>
      <c r="S180" s="46">
        <v>7.0000000000000007E-2</v>
      </c>
      <c r="T180" s="47">
        <v>5.0000000000000001E-3</v>
      </c>
    </row>
    <row r="181" spans="1:20" ht="21.75" customHeight="1" thickBot="1" x14ac:dyDescent="0.2">
      <c r="A181" s="56" t="s">
        <v>74</v>
      </c>
      <c r="B181" s="57"/>
      <c r="C181" s="60">
        <f>SUM(C173:C180)</f>
        <v>1898614.290800144</v>
      </c>
      <c r="D181" s="81"/>
      <c r="E181" s="60">
        <f t="shared" ref="E181:O181" si="120">SUM(E173:E180)</f>
        <v>983016.02765628719</v>
      </c>
      <c r="F181" s="60">
        <f t="shared" si="120"/>
        <v>799999.99999999849</v>
      </c>
      <c r="G181" s="60">
        <f t="shared" si="120"/>
        <v>183016.0276562889</v>
      </c>
      <c r="H181" s="82">
        <f t="shared" si="120"/>
        <v>931050.537910874</v>
      </c>
      <c r="I181" s="82">
        <f t="shared" si="120"/>
        <v>9150.8013828144467</v>
      </c>
      <c r="J181" s="82">
        <f t="shared" si="120"/>
        <v>9493.0714540007211</v>
      </c>
      <c r="K181" s="82">
        <f t="shared" si="120"/>
        <v>33321.616908598255</v>
      </c>
      <c r="L181" s="82">
        <f t="shared" si="120"/>
        <v>28039.236991545553</v>
      </c>
      <c r="M181" s="82">
        <f t="shared" si="120"/>
        <v>10996.133579837424</v>
      </c>
      <c r="N181" s="82">
        <f t="shared" si="120"/>
        <v>22325.483328760834</v>
      </c>
      <c r="O181" s="83">
        <f t="shared" si="120"/>
        <v>18786.288784335524</v>
      </c>
    </row>
    <row r="182" spans="1:20" ht="21" customHeight="1" thickBot="1" x14ac:dyDescent="0.2">
      <c r="A182" s="58" t="s">
        <v>9</v>
      </c>
      <c r="B182" s="59"/>
      <c r="C182" s="81"/>
      <c r="D182" s="81"/>
      <c r="E182" s="81"/>
      <c r="F182" s="60"/>
      <c r="G182" s="60"/>
      <c r="H182" s="60"/>
      <c r="I182" s="60"/>
      <c r="J182" s="60"/>
      <c r="K182" s="60" t="s">
        <v>21</v>
      </c>
      <c r="L182" s="60">
        <f>L181</f>
        <v>28039.236991545553</v>
      </c>
      <c r="M182" s="60"/>
      <c r="N182" s="60" t="s">
        <v>22</v>
      </c>
      <c r="O182" s="83">
        <f>O181</f>
        <v>18786.288784335524</v>
      </c>
    </row>
    <row r="183" spans="1:20" ht="21" customHeight="1" thickBot="1" x14ac:dyDescent="0.2">
      <c r="A183" s="61" t="s">
        <v>10</v>
      </c>
      <c r="B183" s="62"/>
      <c r="C183" s="84"/>
      <c r="D183" s="85"/>
      <c r="E183" s="85"/>
      <c r="F183" s="86"/>
      <c r="G183" s="86"/>
      <c r="H183" s="87"/>
      <c r="I183" s="87"/>
      <c r="J183" s="60"/>
      <c r="K183" s="60" t="s">
        <v>21</v>
      </c>
      <c r="L183" s="88">
        <f>L182/C181</f>
        <v>1.4768263953037463E-2</v>
      </c>
      <c r="M183" s="89"/>
      <c r="N183" s="60" t="s">
        <v>22</v>
      </c>
      <c r="O183" s="90">
        <f>O182/C181</f>
        <v>9.894736848535101E-3</v>
      </c>
    </row>
    <row r="185" spans="1:20" ht="30" customHeight="1" x14ac:dyDescent="0.15">
      <c r="A185" s="31" t="s">
        <v>79</v>
      </c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2"/>
      <c r="N185" s="32"/>
      <c r="O185" s="32"/>
    </row>
    <row r="186" spans="1:20" ht="79.5" customHeight="1" x14ac:dyDescent="0.15">
      <c r="A186" s="34" t="s">
        <v>73</v>
      </c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5"/>
      <c r="N186" s="35"/>
      <c r="O186" s="35"/>
    </row>
    <row r="187" spans="1:20" ht="30" customHeight="1" thickBot="1" x14ac:dyDescent="0.2">
      <c r="A187" s="36" t="s">
        <v>35</v>
      </c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</row>
    <row r="188" spans="1:20" ht="21.75" customHeight="1" thickBot="1" x14ac:dyDescent="0.2">
      <c r="A188" s="37" t="s">
        <v>2</v>
      </c>
      <c r="B188" s="38" t="s">
        <v>3</v>
      </c>
      <c r="C188" s="38" t="s">
        <v>4</v>
      </c>
      <c r="D188" s="38" t="s">
        <v>5</v>
      </c>
      <c r="E188" s="38" t="s">
        <v>6</v>
      </c>
      <c r="F188" s="38" t="s">
        <v>7</v>
      </c>
      <c r="G188" s="38" t="s">
        <v>8</v>
      </c>
      <c r="H188" s="38" t="s">
        <v>15</v>
      </c>
      <c r="I188" s="38" t="s">
        <v>11</v>
      </c>
      <c r="J188" s="38" t="s">
        <v>16</v>
      </c>
      <c r="K188" s="38" t="s">
        <v>18</v>
      </c>
      <c r="L188" s="38" t="s">
        <v>23</v>
      </c>
      <c r="M188" s="38" t="s">
        <v>12</v>
      </c>
      <c r="N188" s="38" t="s">
        <v>19</v>
      </c>
      <c r="O188" s="39" t="s">
        <v>20</v>
      </c>
      <c r="P188" s="40" t="s">
        <v>13</v>
      </c>
      <c r="Q188" s="38" t="s">
        <v>14</v>
      </c>
      <c r="R188" s="41" t="s">
        <v>25</v>
      </c>
      <c r="S188" s="41" t="s">
        <v>26</v>
      </c>
      <c r="T188" s="41" t="s">
        <v>27</v>
      </c>
    </row>
    <row r="189" spans="1:20" x14ac:dyDescent="0.15">
      <c r="A189" s="42">
        <v>1</v>
      </c>
      <c r="B189" s="74">
        <v>800000</v>
      </c>
      <c r="C189" s="74">
        <f t="shared" ref="C189:C208" si="121">B189/Q189</f>
        <v>200000</v>
      </c>
      <c r="D189" s="43">
        <v>9.6394527600000002E-2</v>
      </c>
      <c r="E189" s="74">
        <f>B189*((1+D189/Q189)^P189)*(D189/Q189)/((1+D189/Q189)^P189-1)</f>
        <v>50881.778149226804</v>
      </c>
      <c r="F189" s="74">
        <f>E189-G189</f>
        <v>31602.872629226804</v>
      </c>
      <c r="G189" s="74">
        <f t="shared" ref="G189:G208" si="122">B189*D189/Q189</f>
        <v>19278.90552</v>
      </c>
      <c r="H189" s="74">
        <f>B189*((1+S189/Q189)^P189)*(S189/Q189)/((1+S189/Q189)^P189-1)</f>
        <v>47752.979648531196</v>
      </c>
      <c r="I189" s="74">
        <f t="shared" ref="I189:I208" si="123">G189*R189</f>
        <v>963.94527600000004</v>
      </c>
      <c r="J189" s="74">
        <f t="shared" ref="J189:J208" si="124">C189*T189</f>
        <v>1000</v>
      </c>
      <c r="K189" s="74">
        <f>E189-H189-I189-J189</f>
        <v>1164.8532246956079</v>
      </c>
      <c r="L189" s="74">
        <f>K189/(1+S189/Q189)^A189</f>
        <v>1144.8188940497373</v>
      </c>
      <c r="M189" s="74">
        <f>K189*0.33</f>
        <v>384.40156414955061</v>
      </c>
      <c r="N189" s="74">
        <f t="shared" ref="N189:N208" si="125">K189-M189</f>
        <v>780.45166054605727</v>
      </c>
      <c r="O189" s="75">
        <f t="shared" ref="O189:O208" si="126">N189/(1+S189/Q189)^A189</f>
        <v>767.02865901332405</v>
      </c>
      <c r="P189" s="44">
        <v>20</v>
      </c>
      <c r="Q189" s="45">
        <v>4</v>
      </c>
      <c r="R189" s="46">
        <v>0.05</v>
      </c>
      <c r="S189" s="46">
        <v>7.0000000000000007E-2</v>
      </c>
      <c r="T189" s="47">
        <v>5.0000000000000001E-3</v>
      </c>
    </row>
    <row r="190" spans="1:20" x14ac:dyDescent="0.15">
      <c r="A190" s="48">
        <v>2</v>
      </c>
      <c r="B190" s="76">
        <f>B189-F189</f>
        <v>768397.12737077323</v>
      </c>
      <c r="C190" s="76">
        <f t="shared" si="121"/>
        <v>192099.28184269331</v>
      </c>
      <c r="D190" s="49">
        <f>D189</f>
        <v>9.6394527600000002E-2</v>
      </c>
      <c r="E190" s="76">
        <f>E189</f>
        <v>50881.778149226804</v>
      </c>
      <c r="F190" s="76">
        <f t="shared" ref="F190:F208" si="127">E190-G190</f>
        <v>32364.458623701124</v>
      </c>
      <c r="G190" s="76">
        <f t="shared" si="122"/>
        <v>18517.31952552568</v>
      </c>
      <c r="H190" s="76">
        <f>H189</f>
        <v>47752.979648531196</v>
      </c>
      <c r="I190" s="74">
        <f t="shared" si="123"/>
        <v>925.86597627628407</v>
      </c>
      <c r="J190" s="74">
        <f t="shared" si="124"/>
        <v>960.49640921346656</v>
      </c>
      <c r="K190" s="74">
        <f t="shared" ref="K190:K208" si="128">E190-H190-I190-J190</f>
        <v>1242.4361152058573</v>
      </c>
      <c r="L190" s="74">
        <f t="shared" ref="L190:L208" si="129">K190/(1+S190/Q190)^A190</f>
        <v>1200.0662752744486</v>
      </c>
      <c r="M190" s="74">
        <f t="shared" ref="M190:M208" si="130">K190*0.33</f>
        <v>410.0039180179329</v>
      </c>
      <c r="N190" s="74">
        <f t="shared" si="125"/>
        <v>832.43219718792443</v>
      </c>
      <c r="O190" s="77">
        <f t="shared" si="126"/>
        <v>804.04440443388069</v>
      </c>
      <c r="P190" s="50">
        <f>P189</f>
        <v>20</v>
      </c>
      <c r="Q190" s="51">
        <v>4</v>
      </c>
      <c r="R190" s="46">
        <v>0.05</v>
      </c>
      <c r="S190" s="46">
        <v>7.0000000000000007E-2</v>
      </c>
      <c r="T190" s="47">
        <v>5.0000000000000001E-3</v>
      </c>
    </row>
    <row r="191" spans="1:20" x14ac:dyDescent="0.15">
      <c r="A191" s="48">
        <v>3</v>
      </c>
      <c r="B191" s="76">
        <f t="shared" ref="B191:B203" si="131">B190-F190</f>
        <v>736032.66874707211</v>
      </c>
      <c r="C191" s="76">
        <f t="shared" si="121"/>
        <v>184008.16718676803</v>
      </c>
      <c r="D191" s="49">
        <f t="shared" ref="D191:D203" si="132">D190</f>
        <v>9.6394527600000002E-2</v>
      </c>
      <c r="E191" s="76">
        <f t="shared" ref="E191:E203" si="133">E190</f>
        <v>50881.778149226804</v>
      </c>
      <c r="F191" s="76">
        <f t="shared" si="127"/>
        <v>33144.397798716484</v>
      </c>
      <c r="G191" s="76">
        <f t="shared" si="122"/>
        <v>17737.380350510324</v>
      </c>
      <c r="H191" s="76">
        <f t="shared" ref="H191:H203" si="134">H190</f>
        <v>47752.979648531196</v>
      </c>
      <c r="I191" s="74">
        <f t="shared" si="123"/>
        <v>886.86901752551626</v>
      </c>
      <c r="J191" s="74">
        <f t="shared" si="124"/>
        <v>920.04083593384019</v>
      </c>
      <c r="K191" s="74">
        <f t="shared" si="128"/>
        <v>1321.8886472362515</v>
      </c>
      <c r="L191" s="74">
        <f t="shared" si="129"/>
        <v>1254.8494338339497</v>
      </c>
      <c r="M191" s="74">
        <f t="shared" si="130"/>
        <v>436.22325358796303</v>
      </c>
      <c r="N191" s="74">
        <f t="shared" si="125"/>
        <v>885.6653936482885</v>
      </c>
      <c r="O191" s="77">
        <f t="shared" si="126"/>
        <v>840.74912066874629</v>
      </c>
      <c r="P191" s="50">
        <f t="shared" ref="P191:P208" si="135">P190</f>
        <v>20</v>
      </c>
      <c r="Q191" s="51">
        <v>4</v>
      </c>
      <c r="R191" s="46">
        <v>0.05</v>
      </c>
      <c r="S191" s="46">
        <v>7.0000000000000007E-2</v>
      </c>
      <c r="T191" s="47">
        <v>5.0000000000000001E-3</v>
      </c>
    </row>
    <row r="192" spans="1:20" x14ac:dyDescent="0.15">
      <c r="A192" s="48">
        <v>4</v>
      </c>
      <c r="B192" s="76">
        <f t="shared" si="131"/>
        <v>702888.27094835567</v>
      </c>
      <c r="C192" s="76">
        <f t="shared" si="121"/>
        <v>175722.06773708892</v>
      </c>
      <c r="D192" s="49">
        <f t="shared" si="132"/>
        <v>9.6394527600000002E-2</v>
      </c>
      <c r="E192" s="76">
        <f t="shared" si="133"/>
        <v>50881.778149226804</v>
      </c>
      <c r="F192" s="76">
        <f t="shared" si="127"/>
        <v>33943.132440814916</v>
      </c>
      <c r="G192" s="76">
        <f t="shared" si="122"/>
        <v>16938.645708411888</v>
      </c>
      <c r="H192" s="76">
        <f t="shared" si="134"/>
        <v>47752.979648531196</v>
      </c>
      <c r="I192" s="74">
        <f t="shared" si="123"/>
        <v>846.93228542059444</v>
      </c>
      <c r="J192" s="74">
        <f t="shared" si="124"/>
        <v>878.61033868544462</v>
      </c>
      <c r="K192" s="74">
        <f t="shared" si="128"/>
        <v>1403.2558765895687</v>
      </c>
      <c r="L192" s="74">
        <f t="shared" si="129"/>
        <v>1309.1795055381062</v>
      </c>
      <c r="M192" s="74">
        <f t="shared" si="130"/>
        <v>463.07443927455773</v>
      </c>
      <c r="N192" s="74">
        <f t="shared" si="125"/>
        <v>940.18143731501095</v>
      </c>
      <c r="O192" s="77">
        <f t="shared" si="126"/>
        <v>877.15026871053112</v>
      </c>
      <c r="P192" s="50">
        <f t="shared" si="135"/>
        <v>20</v>
      </c>
      <c r="Q192" s="51">
        <v>4</v>
      </c>
      <c r="R192" s="46">
        <v>0.05</v>
      </c>
      <c r="S192" s="46">
        <v>7.0000000000000007E-2</v>
      </c>
      <c r="T192" s="47">
        <v>5.0000000000000001E-3</v>
      </c>
    </row>
    <row r="193" spans="1:20" x14ac:dyDescent="0.15">
      <c r="A193" s="48">
        <v>5</v>
      </c>
      <c r="B193" s="76">
        <f t="shared" si="131"/>
        <v>668945.1385075408</v>
      </c>
      <c r="C193" s="76">
        <f t="shared" si="121"/>
        <v>167236.2846268852</v>
      </c>
      <c r="D193" s="49">
        <f t="shared" si="132"/>
        <v>9.6394527600000002E-2</v>
      </c>
      <c r="E193" s="76">
        <f t="shared" si="133"/>
        <v>50881.778149226804</v>
      </c>
      <c r="F193" s="76">
        <f t="shared" si="127"/>
        <v>34761.115495039063</v>
      </c>
      <c r="G193" s="76">
        <f t="shared" si="122"/>
        <v>16120.662654187741</v>
      </c>
      <c r="H193" s="76">
        <f t="shared" si="134"/>
        <v>47752.979648531196</v>
      </c>
      <c r="I193" s="74">
        <f t="shared" si="123"/>
        <v>806.03313270938713</v>
      </c>
      <c r="J193" s="74">
        <f t="shared" si="124"/>
        <v>836.18142313442604</v>
      </c>
      <c r="K193" s="74">
        <f t="shared" si="128"/>
        <v>1486.5839448517945</v>
      </c>
      <c r="L193" s="74">
        <f t="shared" si="129"/>
        <v>1363.0674551106092</v>
      </c>
      <c r="M193" s="74">
        <f t="shared" si="130"/>
        <v>490.57270180109219</v>
      </c>
      <c r="N193" s="74">
        <f t="shared" si="125"/>
        <v>996.01124305070232</v>
      </c>
      <c r="O193" s="77">
        <f t="shared" si="126"/>
        <v>913.25519492410808</v>
      </c>
      <c r="P193" s="50">
        <f t="shared" si="135"/>
        <v>20</v>
      </c>
      <c r="Q193" s="51">
        <v>4</v>
      </c>
      <c r="R193" s="46">
        <v>0.05</v>
      </c>
      <c r="S193" s="46">
        <v>7.0000000000000007E-2</v>
      </c>
      <c r="T193" s="47">
        <v>5.0000000000000001E-3</v>
      </c>
    </row>
    <row r="194" spans="1:20" x14ac:dyDescent="0.15">
      <c r="A194" s="48">
        <v>6</v>
      </c>
      <c r="B194" s="76">
        <f t="shared" si="131"/>
        <v>634184.02301250177</v>
      </c>
      <c r="C194" s="76">
        <f t="shared" si="121"/>
        <v>158546.00575312544</v>
      </c>
      <c r="D194" s="49">
        <f t="shared" si="132"/>
        <v>9.6394527600000002E-2</v>
      </c>
      <c r="E194" s="76">
        <f t="shared" si="133"/>
        <v>50881.778149226804</v>
      </c>
      <c r="F194" s="76">
        <f t="shared" si="127"/>
        <v>35598.810821787396</v>
      </c>
      <c r="G194" s="76">
        <f t="shared" si="122"/>
        <v>15282.96732743941</v>
      </c>
      <c r="H194" s="76">
        <f t="shared" si="134"/>
        <v>47752.979648531196</v>
      </c>
      <c r="I194" s="74">
        <f t="shared" si="123"/>
        <v>764.1483663719705</v>
      </c>
      <c r="J194" s="74">
        <f t="shared" si="124"/>
        <v>792.73002876562725</v>
      </c>
      <c r="K194" s="74">
        <f t="shared" si="128"/>
        <v>1571.9201055580102</v>
      </c>
      <c r="L194" s="74">
        <f t="shared" si="129"/>
        <v>1416.5240792640341</v>
      </c>
      <c r="M194" s="74">
        <f t="shared" si="130"/>
        <v>518.73363483414334</v>
      </c>
      <c r="N194" s="74">
        <f t="shared" si="125"/>
        <v>1053.1864707238669</v>
      </c>
      <c r="O194" s="77">
        <f t="shared" si="126"/>
        <v>949.07113310690295</v>
      </c>
      <c r="P194" s="50">
        <f t="shared" si="135"/>
        <v>20</v>
      </c>
      <c r="Q194" s="51">
        <v>4</v>
      </c>
      <c r="R194" s="46">
        <v>0.05</v>
      </c>
      <c r="S194" s="46">
        <v>7.0000000000000007E-2</v>
      </c>
      <c r="T194" s="47">
        <v>5.0000000000000001E-3</v>
      </c>
    </row>
    <row r="195" spans="1:20" x14ac:dyDescent="0.15">
      <c r="A195" s="48">
        <v>7</v>
      </c>
      <c r="B195" s="76">
        <f t="shared" si="131"/>
        <v>598585.21219071443</v>
      </c>
      <c r="C195" s="76">
        <f t="shared" si="121"/>
        <v>149646.30304767861</v>
      </c>
      <c r="D195" s="49">
        <f t="shared" si="132"/>
        <v>9.6394527600000002E-2</v>
      </c>
      <c r="E195" s="76">
        <f t="shared" si="133"/>
        <v>50881.778149226804</v>
      </c>
      <c r="F195" s="76">
        <f t="shared" si="127"/>
        <v>36456.69345985938</v>
      </c>
      <c r="G195" s="76">
        <f t="shared" si="122"/>
        <v>14425.084689367421</v>
      </c>
      <c r="H195" s="76">
        <f t="shared" si="134"/>
        <v>47752.979648531196</v>
      </c>
      <c r="I195" s="74">
        <f t="shared" si="123"/>
        <v>721.25423446837112</v>
      </c>
      <c r="J195" s="74">
        <f t="shared" si="124"/>
        <v>748.23151523839306</v>
      </c>
      <c r="K195" s="74">
        <f t="shared" si="128"/>
        <v>1659.3127509888436</v>
      </c>
      <c r="L195" s="74">
        <f t="shared" si="129"/>
        <v>1469.560009722876</v>
      </c>
      <c r="M195" s="74">
        <f t="shared" si="130"/>
        <v>547.57320782631837</v>
      </c>
      <c r="N195" s="74">
        <f t="shared" si="125"/>
        <v>1111.7395431625253</v>
      </c>
      <c r="O195" s="77">
        <f t="shared" si="126"/>
        <v>984.60520651432694</v>
      </c>
      <c r="P195" s="50">
        <f t="shared" si="135"/>
        <v>20</v>
      </c>
      <c r="Q195" s="51">
        <v>4</v>
      </c>
      <c r="R195" s="46">
        <v>0.05</v>
      </c>
      <c r="S195" s="46">
        <v>7.0000000000000007E-2</v>
      </c>
      <c r="T195" s="47">
        <v>5.0000000000000001E-3</v>
      </c>
    </row>
    <row r="196" spans="1:20" x14ac:dyDescent="0.15">
      <c r="A196" s="48">
        <v>8</v>
      </c>
      <c r="B196" s="76">
        <f t="shared" si="131"/>
        <v>562128.51873085508</v>
      </c>
      <c r="C196" s="76">
        <f t="shared" si="121"/>
        <v>140532.12968271377</v>
      </c>
      <c r="D196" s="49">
        <f t="shared" si="132"/>
        <v>9.6394527600000002E-2</v>
      </c>
      <c r="E196" s="76">
        <f t="shared" si="133"/>
        <v>50881.778149226804</v>
      </c>
      <c r="F196" s="76">
        <f t="shared" si="127"/>
        <v>37335.249895839675</v>
      </c>
      <c r="G196" s="76">
        <f t="shared" si="122"/>
        <v>13546.528253387132</v>
      </c>
      <c r="H196" s="76">
        <f t="shared" si="134"/>
        <v>47752.979648531196</v>
      </c>
      <c r="I196" s="74">
        <f t="shared" si="123"/>
        <v>677.32641266935661</v>
      </c>
      <c r="J196" s="74">
        <f t="shared" si="124"/>
        <v>702.66064841356888</v>
      </c>
      <c r="K196" s="74">
        <f t="shared" si="128"/>
        <v>1748.8114396126823</v>
      </c>
      <c r="L196" s="74">
        <f t="shared" si="129"/>
        <v>1522.1857161954563</v>
      </c>
      <c r="M196" s="74">
        <f t="shared" si="130"/>
        <v>577.10777507218518</v>
      </c>
      <c r="N196" s="74">
        <f t="shared" si="125"/>
        <v>1171.7036645404971</v>
      </c>
      <c r="O196" s="77">
        <f t="shared" si="126"/>
        <v>1019.8644298509557</v>
      </c>
      <c r="P196" s="50">
        <f t="shared" si="135"/>
        <v>20</v>
      </c>
      <c r="Q196" s="51">
        <v>4</v>
      </c>
      <c r="R196" s="46">
        <v>0.05</v>
      </c>
      <c r="S196" s="46">
        <v>7.0000000000000007E-2</v>
      </c>
      <c r="T196" s="47">
        <v>5.0000000000000001E-3</v>
      </c>
    </row>
    <row r="197" spans="1:20" x14ac:dyDescent="0.15">
      <c r="A197" s="48">
        <v>9</v>
      </c>
      <c r="B197" s="76">
        <f t="shared" si="131"/>
        <v>524793.26883501536</v>
      </c>
      <c r="C197" s="76">
        <f t="shared" si="121"/>
        <v>131198.31720875384</v>
      </c>
      <c r="D197" s="49">
        <f t="shared" si="132"/>
        <v>9.6394527600000002E-2</v>
      </c>
      <c r="E197" s="76">
        <f t="shared" si="133"/>
        <v>50881.778149226804</v>
      </c>
      <c r="F197" s="76">
        <f t="shared" si="127"/>
        <v>38234.978339974026</v>
      </c>
      <c r="G197" s="76">
        <f t="shared" si="122"/>
        <v>12646.799809252778</v>
      </c>
      <c r="H197" s="76">
        <f t="shared" si="134"/>
        <v>47752.979648531196</v>
      </c>
      <c r="I197" s="74">
        <f t="shared" si="123"/>
        <v>632.33999046263898</v>
      </c>
      <c r="J197" s="74">
        <f t="shared" si="124"/>
        <v>655.99158604376919</v>
      </c>
      <c r="K197" s="74">
        <f t="shared" si="128"/>
        <v>1840.4669241891997</v>
      </c>
      <c r="L197" s="74">
        <f t="shared" si="129"/>
        <v>1574.4115092955865</v>
      </c>
      <c r="M197" s="74">
        <f t="shared" si="130"/>
        <v>607.35408498243589</v>
      </c>
      <c r="N197" s="74">
        <f t="shared" si="125"/>
        <v>1233.112839206764</v>
      </c>
      <c r="O197" s="77">
        <f t="shared" si="126"/>
        <v>1054.8557112280432</v>
      </c>
      <c r="P197" s="50">
        <f t="shared" si="135"/>
        <v>20</v>
      </c>
      <c r="Q197" s="51">
        <v>4</v>
      </c>
      <c r="R197" s="46">
        <v>0.05</v>
      </c>
      <c r="S197" s="46">
        <v>7.0000000000000007E-2</v>
      </c>
      <c r="T197" s="47">
        <v>5.0000000000000001E-3</v>
      </c>
    </row>
    <row r="198" spans="1:20" x14ac:dyDescent="0.15">
      <c r="A198" s="48">
        <v>10</v>
      </c>
      <c r="B198" s="76">
        <f t="shared" si="131"/>
        <v>486558.29049504135</v>
      </c>
      <c r="C198" s="76">
        <f t="shared" si="121"/>
        <v>121639.57262376034</v>
      </c>
      <c r="D198" s="49">
        <f t="shared" si="132"/>
        <v>9.6394527600000002E-2</v>
      </c>
      <c r="E198" s="76">
        <f t="shared" si="133"/>
        <v>50881.778149226804</v>
      </c>
      <c r="F198" s="76">
        <f t="shared" si="127"/>
        <v>39156.389008693535</v>
      </c>
      <c r="G198" s="76">
        <f t="shared" si="122"/>
        <v>11725.389140533271</v>
      </c>
      <c r="H198" s="76">
        <f t="shared" si="134"/>
        <v>47752.979648531196</v>
      </c>
      <c r="I198" s="74">
        <f t="shared" si="123"/>
        <v>586.26945702666353</v>
      </c>
      <c r="J198" s="74">
        <f t="shared" si="124"/>
        <v>608.19786311880171</v>
      </c>
      <c r="K198" s="74">
        <f t="shared" si="128"/>
        <v>1934.3311805501426</v>
      </c>
      <c r="L198" s="74">
        <f t="shared" si="129"/>
        <v>1626.2475434148555</v>
      </c>
      <c r="M198" s="74">
        <f t="shared" si="130"/>
        <v>638.32928958154707</v>
      </c>
      <c r="N198" s="74">
        <f t="shared" si="125"/>
        <v>1296.0018909685955</v>
      </c>
      <c r="O198" s="77">
        <f t="shared" si="126"/>
        <v>1089.5858540879533</v>
      </c>
      <c r="P198" s="50">
        <f t="shared" si="135"/>
        <v>20</v>
      </c>
      <c r="Q198" s="51">
        <v>4</v>
      </c>
      <c r="R198" s="46">
        <v>0.05</v>
      </c>
      <c r="S198" s="46">
        <v>7.0000000000000007E-2</v>
      </c>
      <c r="T198" s="47">
        <v>5.0000000000000001E-3</v>
      </c>
    </row>
    <row r="199" spans="1:20" x14ac:dyDescent="0.15">
      <c r="A199" s="48">
        <v>11</v>
      </c>
      <c r="B199" s="76">
        <f t="shared" si="131"/>
        <v>447401.90148634784</v>
      </c>
      <c r="C199" s="76">
        <f t="shared" si="121"/>
        <v>111850.47537158696</v>
      </c>
      <c r="D199" s="49">
        <f t="shared" si="132"/>
        <v>9.6394527600000002E-2</v>
      </c>
      <c r="E199" s="76">
        <f t="shared" si="133"/>
        <v>50881.778149226804</v>
      </c>
      <c r="F199" s="76">
        <f t="shared" si="127"/>
        <v>40100.004413947245</v>
      </c>
      <c r="G199" s="76">
        <f t="shared" si="122"/>
        <v>10781.773735279559</v>
      </c>
      <c r="H199" s="76">
        <f t="shared" si="134"/>
        <v>47752.979648531196</v>
      </c>
      <c r="I199" s="74">
        <f t="shared" si="123"/>
        <v>539.08868676397799</v>
      </c>
      <c r="J199" s="74">
        <f t="shared" si="124"/>
        <v>559.25237685793479</v>
      </c>
      <c r="K199" s="74">
        <f t="shared" si="128"/>
        <v>2030.457437073695</v>
      </c>
      <c r="L199" s="74">
        <f t="shared" si="129"/>
        <v>1677.7038195464038</v>
      </c>
      <c r="M199" s="74">
        <f t="shared" si="130"/>
        <v>670.05095423431942</v>
      </c>
      <c r="N199" s="74">
        <f t="shared" si="125"/>
        <v>1360.4064828393757</v>
      </c>
      <c r="O199" s="77">
        <f t="shared" si="126"/>
        <v>1124.0615590960906</v>
      </c>
      <c r="P199" s="50">
        <f t="shared" si="135"/>
        <v>20</v>
      </c>
      <c r="Q199" s="51">
        <v>4</v>
      </c>
      <c r="R199" s="46">
        <v>0.05</v>
      </c>
      <c r="S199" s="46">
        <v>7.0000000000000007E-2</v>
      </c>
      <c r="T199" s="47">
        <v>5.0000000000000001E-3</v>
      </c>
    </row>
    <row r="200" spans="1:20" x14ac:dyDescent="0.15">
      <c r="A200" s="48">
        <v>12</v>
      </c>
      <c r="B200" s="76">
        <f t="shared" si="131"/>
        <v>407301.89707240061</v>
      </c>
      <c r="C200" s="76">
        <f t="shared" si="121"/>
        <v>101825.47426810015</v>
      </c>
      <c r="D200" s="49">
        <f t="shared" si="132"/>
        <v>9.6394527600000002E-2</v>
      </c>
      <c r="E200" s="76">
        <f t="shared" si="133"/>
        <v>50881.778149226804</v>
      </c>
      <c r="F200" s="76">
        <f t="shared" si="127"/>
        <v>41066.359659507332</v>
      </c>
      <c r="G200" s="76">
        <f t="shared" si="122"/>
        <v>9815.41848971947</v>
      </c>
      <c r="H200" s="76">
        <f t="shared" si="134"/>
        <v>47752.979648531196</v>
      </c>
      <c r="I200" s="74">
        <f t="shared" si="123"/>
        <v>490.77092448597352</v>
      </c>
      <c r="J200" s="74">
        <f t="shared" si="124"/>
        <v>509.12737134050076</v>
      </c>
      <c r="K200" s="74">
        <f t="shared" si="128"/>
        <v>2128.9002048691336</v>
      </c>
      <c r="L200" s="74">
        <f t="shared" si="129"/>
        <v>1728.7901880610139</v>
      </c>
      <c r="M200" s="74">
        <f t="shared" si="130"/>
        <v>702.53706760681416</v>
      </c>
      <c r="N200" s="74">
        <f t="shared" si="125"/>
        <v>1426.3631372623195</v>
      </c>
      <c r="O200" s="77">
        <f t="shared" si="126"/>
        <v>1158.2894260008791</v>
      </c>
      <c r="P200" s="50">
        <f t="shared" si="135"/>
        <v>20</v>
      </c>
      <c r="Q200" s="51">
        <v>4</v>
      </c>
      <c r="R200" s="46">
        <v>0.05</v>
      </c>
      <c r="S200" s="46">
        <v>7.0000000000000007E-2</v>
      </c>
      <c r="T200" s="47">
        <v>5.0000000000000001E-3</v>
      </c>
    </row>
    <row r="201" spans="1:20" x14ac:dyDescent="0.15">
      <c r="A201" s="48">
        <v>13</v>
      </c>
      <c r="B201" s="76">
        <f t="shared" si="131"/>
        <v>366235.53741289326</v>
      </c>
      <c r="C201" s="76">
        <f t="shared" si="121"/>
        <v>91558.884353223315</v>
      </c>
      <c r="D201" s="49">
        <f t="shared" si="132"/>
        <v>9.6394527600000002E-2</v>
      </c>
      <c r="E201" s="76">
        <f t="shared" si="133"/>
        <v>50881.778149226804</v>
      </c>
      <c r="F201" s="76">
        <f t="shared" si="127"/>
        <v>42056.002744414815</v>
      </c>
      <c r="G201" s="76">
        <f t="shared" si="122"/>
        <v>8825.7754048119932</v>
      </c>
      <c r="H201" s="76">
        <f t="shared" si="134"/>
        <v>47752.979648531196</v>
      </c>
      <c r="I201" s="74">
        <f t="shared" si="123"/>
        <v>441.28877024059966</v>
      </c>
      <c r="J201" s="74">
        <f t="shared" si="124"/>
        <v>457.79442176611656</v>
      </c>
      <c r="K201" s="74">
        <f t="shared" si="128"/>
        <v>2229.7153086888916</v>
      </c>
      <c r="L201" s="74">
        <f t="shared" si="129"/>
        <v>1779.5163514363533</v>
      </c>
      <c r="M201" s="74">
        <f t="shared" si="130"/>
        <v>735.8060518673343</v>
      </c>
      <c r="N201" s="74">
        <f t="shared" si="125"/>
        <v>1493.9092568215574</v>
      </c>
      <c r="O201" s="77">
        <f t="shared" si="126"/>
        <v>1192.2759554623567</v>
      </c>
      <c r="P201" s="50">
        <f t="shared" si="135"/>
        <v>20</v>
      </c>
      <c r="Q201" s="51">
        <v>4</v>
      </c>
      <c r="R201" s="46">
        <v>0.05</v>
      </c>
      <c r="S201" s="46">
        <v>7.0000000000000007E-2</v>
      </c>
      <c r="T201" s="47">
        <v>5.0000000000000001E-3</v>
      </c>
    </row>
    <row r="202" spans="1:20" x14ac:dyDescent="0.15">
      <c r="A202" s="48">
        <v>14</v>
      </c>
      <c r="B202" s="76">
        <f t="shared" si="131"/>
        <v>324179.53466847842</v>
      </c>
      <c r="C202" s="76">
        <f t="shared" si="121"/>
        <v>81044.883667119604</v>
      </c>
      <c r="D202" s="49">
        <f t="shared" si="132"/>
        <v>9.6394527600000002E-2</v>
      </c>
      <c r="E202" s="76">
        <f t="shared" si="133"/>
        <v>50881.778149226804</v>
      </c>
      <c r="F202" s="76">
        <f t="shared" si="127"/>
        <v>43069.494873737858</v>
      </c>
      <c r="G202" s="76">
        <f t="shared" si="122"/>
        <v>7812.2832754889496</v>
      </c>
      <c r="H202" s="76">
        <f t="shared" si="134"/>
        <v>47752.979648531196</v>
      </c>
      <c r="I202" s="74">
        <f t="shared" si="123"/>
        <v>390.61416377444749</v>
      </c>
      <c r="J202" s="74">
        <f t="shared" si="124"/>
        <v>405.22441833559805</v>
      </c>
      <c r="K202" s="74">
        <f t="shared" si="128"/>
        <v>2332.9599185855623</v>
      </c>
      <c r="L202" s="74">
        <f t="shared" si="129"/>
        <v>1829.8918669401728</v>
      </c>
      <c r="M202" s="74">
        <f t="shared" si="130"/>
        <v>769.87677313323559</v>
      </c>
      <c r="N202" s="74">
        <f t="shared" si="125"/>
        <v>1563.0831454523268</v>
      </c>
      <c r="O202" s="77">
        <f t="shared" si="126"/>
        <v>1226.0275508499158</v>
      </c>
      <c r="P202" s="50">
        <f t="shared" si="135"/>
        <v>20</v>
      </c>
      <c r="Q202" s="51">
        <v>4</v>
      </c>
      <c r="R202" s="46">
        <v>0.05</v>
      </c>
      <c r="S202" s="46">
        <v>7.0000000000000007E-2</v>
      </c>
      <c r="T202" s="47">
        <v>5.0000000000000001E-3</v>
      </c>
    </row>
    <row r="203" spans="1:20" x14ac:dyDescent="0.15">
      <c r="A203" s="48">
        <v>15</v>
      </c>
      <c r="B203" s="76">
        <f t="shared" si="131"/>
        <v>281110.03979474056</v>
      </c>
      <c r="C203" s="76">
        <f t="shared" si="121"/>
        <v>70277.50994868514</v>
      </c>
      <c r="D203" s="49">
        <f t="shared" si="132"/>
        <v>9.6394527600000002E-2</v>
      </c>
      <c r="E203" s="76">
        <f t="shared" si="133"/>
        <v>50881.778149226804</v>
      </c>
      <c r="F203" s="76">
        <f t="shared" si="127"/>
        <v>44107.410776819001</v>
      </c>
      <c r="G203" s="76">
        <f t="shared" si="122"/>
        <v>6774.3673724078044</v>
      </c>
      <c r="H203" s="76">
        <f t="shared" si="134"/>
        <v>47752.979648531196</v>
      </c>
      <c r="I203" s="74">
        <f t="shared" si="123"/>
        <v>338.71836862039027</v>
      </c>
      <c r="J203" s="74">
        <f t="shared" si="124"/>
        <v>351.38754974342572</v>
      </c>
      <c r="K203" s="74">
        <f t="shared" si="128"/>
        <v>2438.692582331792</v>
      </c>
      <c r="L203" s="74">
        <f t="shared" si="129"/>
        <v>1879.926149268264</v>
      </c>
      <c r="M203" s="74">
        <f t="shared" si="130"/>
        <v>804.76855216949139</v>
      </c>
      <c r="N203" s="74">
        <f t="shared" si="125"/>
        <v>1633.9240301623006</v>
      </c>
      <c r="O203" s="77">
        <f t="shared" si="126"/>
        <v>1259.5505200097368</v>
      </c>
      <c r="P203" s="50">
        <f t="shared" si="135"/>
        <v>20</v>
      </c>
      <c r="Q203" s="51">
        <v>4</v>
      </c>
      <c r="R203" s="46">
        <v>0.05</v>
      </c>
      <c r="S203" s="46">
        <v>7.0000000000000007E-2</v>
      </c>
      <c r="T203" s="47">
        <v>5.0000000000000001E-3</v>
      </c>
    </row>
    <row r="204" spans="1:20" x14ac:dyDescent="0.15">
      <c r="A204" s="48">
        <v>16</v>
      </c>
      <c r="B204" s="76">
        <f>B203-F203</f>
        <v>237002.62901792157</v>
      </c>
      <c r="C204" s="76">
        <f t="shared" si="121"/>
        <v>59250.657254480393</v>
      </c>
      <c r="D204" s="49">
        <f t="shared" ref="D204:E207" si="136">D203</f>
        <v>9.6394527600000002E-2</v>
      </c>
      <c r="E204" s="76">
        <f t="shared" si="136"/>
        <v>50881.778149226804</v>
      </c>
      <c r="F204" s="76">
        <f>E204-G204</f>
        <v>45170.339033191653</v>
      </c>
      <c r="G204" s="76">
        <f t="shared" si="122"/>
        <v>5711.4391160351506</v>
      </c>
      <c r="H204" s="76">
        <f>H203</f>
        <v>47752.979648531196</v>
      </c>
      <c r="I204" s="74">
        <f t="shared" si="123"/>
        <v>285.57195580175755</v>
      </c>
      <c r="J204" s="74">
        <f t="shared" si="124"/>
        <v>296.25328627240197</v>
      </c>
      <c r="K204" s="74">
        <f>E204-H204-I204-J204</f>
        <v>2546.9732586214482</v>
      </c>
      <c r="L204" s="74">
        <f>K204/(1+S204/Q204)^A204</f>
        <v>1929.6284731379537</v>
      </c>
      <c r="M204" s="74">
        <f>K204*0.33</f>
        <v>840.50117534507797</v>
      </c>
      <c r="N204" s="74">
        <f t="shared" si="125"/>
        <v>1706.4720832763701</v>
      </c>
      <c r="O204" s="77">
        <f t="shared" si="126"/>
        <v>1292.8510770024288</v>
      </c>
      <c r="P204" s="50">
        <f t="shared" si="135"/>
        <v>20</v>
      </c>
      <c r="Q204" s="51">
        <v>4</v>
      </c>
      <c r="R204" s="46">
        <v>0.05</v>
      </c>
      <c r="S204" s="46">
        <v>7.0000000000000007E-2</v>
      </c>
      <c r="T204" s="47">
        <v>5.0000000000000001E-3</v>
      </c>
    </row>
    <row r="205" spans="1:20" x14ac:dyDescent="0.15">
      <c r="A205" s="48">
        <v>17</v>
      </c>
      <c r="B205" s="76">
        <f>B204-F204</f>
        <v>191832.28998472993</v>
      </c>
      <c r="C205" s="76">
        <f t="shared" si="121"/>
        <v>47958.072496182482</v>
      </c>
      <c r="D205" s="49">
        <f t="shared" si="136"/>
        <v>9.6394527600000002E-2</v>
      </c>
      <c r="E205" s="76">
        <f t="shared" si="136"/>
        <v>50881.778149226804</v>
      </c>
      <c r="F205" s="76">
        <f>E205-G205</f>
        <v>46258.882406350742</v>
      </c>
      <c r="G205" s="76">
        <f t="shared" si="122"/>
        <v>4622.8957428760632</v>
      </c>
      <c r="H205" s="76">
        <f>H204</f>
        <v>47752.979648531196</v>
      </c>
      <c r="I205" s="74">
        <f t="shared" si="123"/>
        <v>231.14478714380317</v>
      </c>
      <c r="J205" s="74">
        <f t="shared" si="124"/>
        <v>239.79036248091242</v>
      </c>
      <c r="K205" s="74">
        <f>E205-H205-I205-J205</f>
        <v>2657.8633510708923</v>
      </c>
      <c r="L205" s="74">
        <f>K205/(1+S205/Q205)^A205</f>
        <v>1979.0079758379188</v>
      </c>
      <c r="M205" s="74">
        <f>K205*0.33</f>
        <v>877.09490585339449</v>
      </c>
      <c r="N205" s="74">
        <f t="shared" si="125"/>
        <v>1780.7684452174979</v>
      </c>
      <c r="O205" s="77">
        <f t="shared" si="126"/>
        <v>1325.9353438114056</v>
      </c>
      <c r="P205" s="50">
        <f t="shared" si="135"/>
        <v>20</v>
      </c>
      <c r="Q205" s="51">
        <v>4</v>
      </c>
      <c r="R205" s="46">
        <v>0.05</v>
      </c>
      <c r="S205" s="46">
        <v>7.0000000000000007E-2</v>
      </c>
      <c r="T205" s="47">
        <v>5.0000000000000001E-3</v>
      </c>
    </row>
    <row r="206" spans="1:20" x14ac:dyDescent="0.15">
      <c r="A206" s="48">
        <v>18</v>
      </c>
      <c r="B206" s="76">
        <f>B205-F205</f>
        <v>145573.40757837918</v>
      </c>
      <c r="C206" s="76">
        <f t="shared" si="121"/>
        <v>36393.351894594794</v>
      </c>
      <c r="D206" s="49">
        <f t="shared" si="136"/>
        <v>9.6394527600000002E-2</v>
      </c>
      <c r="E206" s="76">
        <f t="shared" si="136"/>
        <v>50881.778149226804</v>
      </c>
      <c r="F206" s="76">
        <f>E206-G206</f>
        <v>47373.658185566776</v>
      </c>
      <c r="G206" s="76">
        <f t="shared" si="122"/>
        <v>3508.1199636600304</v>
      </c>
      <c r="H206" s="76">
        <f>H205</f>
        <v>47752.979648531196</v>
      </c>
      <c r="I206" s="74">
        <f t="shared" si="123"/>
        <v>175.40599818300154</v>
      </c>
      <c r="J206" s="74">
        <f t="shared" si="124"/>
        <v>181.96675947297396</v>
      </c>
      <c r="K206" s="74">
        <f>E206-H206-I206-J206</f>
        <v>2771.4257430396324</v>
      </c>
      <c r="L206" s="74">
        <f>K206/(1+S206/Q206)^A206</f>
        <v>2028.0736597350569</v>
      </c>
      <c r="M206" s="74">
        <f>K206*0.33</f>
        <v>914.57049520307874</v>
      </c>
      <c r="N206" s="74">
        <f t="shared" si="125"/>
        <v>1856.8552478365536</v>
      </c>
      <c r="O206" s="77">
        <f t="shared" si="126"/>
        <v>1358.8093520224882</v>
      </c>
      <c r="P206" s="50">
        <f t="shared" si="135"/>
        <v>20</v>
      </c>
      <c r="Q206" s="51">
        <v>4</v>
      </c>
      <c r="R206" s="46">
        <v>0.05</v>
      </c>
      <c r="S206" s="46">
        <v>7.0000000000000007E-2</v>
      </c>
      <c r="T206" s="47">
        <v>5.0000000000000001E-3</v>
      </c>
    </row>
    <row r="207" spans="1:20" x14ac:dyDescent="0.15">
      <c r="A207" s="48">
        <v>19</v>
      </c>
      <c r="B207" s="76">
        <f>B206-F206</f>
        <v>98199.749392812402</v>
      </c>
      <c r="C207" s="76">
        <f t="shared" si="121"/>
        <v>24549.937348203101</v>
      </c>
      <c r="D207" s="49">
        <f t="shared" si="136"/>
        <v>9.6394527600000002E-2</v>
      </c>
      <c r="E207" s="76">
        <f t="shared" si="136"/>
        <v>50881.778149226804</v>
      </c>
      <c r="F207" s="76">
        <f>E207-G207</f>
        <v>48515.298535937167</v>
      </c>
      <c r="G207" s="76">
        <f t="shared" si="122"/>
        <v>2366.4796132896345</v>
      </c>
      <c r="H207" s="76">
        <f>H206</f>
        <v>47752.979648531196</v>
      </c>
      <c r="I207" s="74">
        <f t="shared" si="123"/>
        <v>118.32398066448172</v>
      </c>
      <c r="J207" s="74">
        <f t="shared" si="124"/>
        <v>122.74968674101551</v>
      </c>
      <c r="K207" s="74">
        <f>E207-H207-I207-J207</f>
        <v>2887.7248332901108</v>
      </c>
      <c r="L207" s="74">
        <f>K207/(1+S207/Q207)^A207</f>
        <v>2076.8343947391818</v>
      </c>
      <c r="M207" s="74">
        <f>K207*0.33</f>
        <v>952.94919498573665</v>
      </c>
      <c r="N207" s="74">
        <f t="shared" si="125"/>
        <v>1934.7756383043743</v>
      </c>
      <c r="O207" s="77">
        <f t="shared" si="126"/>
        <v>1391.4790444752518</v>
      </c>
      <c r="P207" s="50">
        <f t="shared" si="135"/>
        <v>20</v>
      </c>
      <c r="Q207" s="51">
        <v>4</v>
      </c>
      <c r="R207" s="46">
        <v>0.05</v>
      </c>
      <c r="S207" s="46">
        <v>7.0000000000000007E-2</v>
      </c>
      <c r="T207" s="47">
        <v>5.0000000000000001E-3</v>
      </c>
    </row>
    <row r="208" spans="1:20" ht="12.75" thickBot="1" x14ac:dyDescent="0.2">
      <c r="A208" s="48">
        <v>20</v>
      </c>
      <c r="B208" s="76">
        <f>B207-F207</f>
        <v>49684.450856875235</v>
      </c>
      <c r="C208" s="78">
        <f t="shared" si="121"/>
        <v>12421.112714218809</v>
      </c>
      <c r="D208" s="53">
        <f>D203</f>
        <v>9.6394527600000002E-2</v>
      </c>
      <c r="E208" s="78">
        <f>E203</f>
        <v>50881.778149226804</v>
      </c>
      <c r="F208" s="78">
        <f t="shared" si="127"/>
        <v>49684.450856873329</v>
      </c>
      <c r="G208" s="76">
        <f t="shared" si="122"/>
        <v>1197.327292353476</v>
      </c>
      <c r="H208" s="78">
        <f>H203</f>
        <v>47752.979648531196</v>
      </c>
      <c r="I208" s="79">
        <f t="shared" si="123"/>
        <v>59.866364617673803</v>
      </c>
      <c r="J208" s="79">
        <f t="shared" si="124"/>
        <v>62.105563571094045</v>
      </c>
      <c r="K208" s="79">
        <f t="shared" si="128"/>
        <v>3006.82657250684</v>
      </c>
      <c r="L208" s="74">
        <f t="shared" si="129"/>
        <v>2125.2989207262549</v>
      </c>
      <c r="M208" s="79">
        <f t="shared" si="130"/>
        <v>992.25276892725719</v>
      </c>
      <c r="N208" s="79">
        <f t="shared" si="125"/>
        <v>2014.5738035795828</v>
      </c>
      <c r="O208" s="80">
        <f t="shared" si="126"/>
        <v>1423.9502768865909</v>
      </c>
      <c r="P208" s="50">
        <f t="shared" si="135"/>
        <v>20</v>
      </c>
      <c r="Q208" s="55">
        <v>4</v>
      </c>
      <c r="R208" s="46">
        <v>0.05</v>
      </c>
      <c r="S208" s="46">
        <v>7.0000000000000007E-2</v>
      </c>
      <c r="T208" s="47">
        <v>5.0000000000000001E-3</v>
      </c>
    </row>
    <row r="209" spans="1:20" ht="12.75" thickBot="1" x14ac:dyDescent="0.2">
      <c r="A209" s="56" t="s">
        <v>74</v>
      </c>
      <c r="B209" s="57"/>
      <c r="C209" s="60">
        <f>SUM(C189:C208)</f>
        <v>2257758.4890258624</v>
      </c>
      <c r="D209" s="81"/>
      <c r="E209" s="60">
        <f t="shared" ref="E209:O209" si="137">SUM(E189:E208)</f>
        <v>1017635.5629845361</v>
      </c>
      <c r="F209" s="60">
        <f t="shared" si="137"/>
        <v>799999.99999999837</v>
      </c>
      <c r="G209" s="60">
        <f t="shared" si="137"/>
        <v>217635.5629845378</v>
      </c>
      <c r="H209" s="82">
        <f t="shared" si="137"/>
        <v>955059.59297062375</v>
      </c>
      <c r="I209" s="82">
        <f t="shared" si="137"/>
        <v>10881.77814922689</v>
      </c>
      <c r="J209" s="82">
        <f t="shared" si="137"/>
        <v>11288.792445129313</v>
      </c>
      <c r="K209" s="82">
        <f t="shared" si="137"/>
        <v>40405.399419555957</v>
      </c>
      <c r="L209" s="82">
        <f t="shared" si="137"/>
        <v>32915.582221128228</v>
      </c>
      <c r="M209" s="82">
        <f t="shared" si="137"/>
        <v>13333.781808453468</v>
      </c>
      <c r="N209" s="82">
        <f t="shared" si="137"/>
        <v>27071.617611102494</v>
      </c>
      <c r="O209" s="83">
        <f t="shared" si="137"/>
        <v>22053.440088155912</v>
      </c>
    </row>
    <row r="210" spans="1:20" ht="12.75" thickBot="1" x14ac:dyDescent="0.2">
      <c r="A210" s="58" t="s">
        <v>9</v>
      </c>
      <c r="B210" s="59"/>
      <c r="C210" s="81"/>
      <c r="D210" s="81"/>
      <c r="E210" s="81"/>
      <c r="F210" s="60"/>
      <c r="G210" s="60"/>
      <c r="H210" s="60"/>
      <c r="I210" s="60"/>
      <c r="J210" s="60"/>
      <c r="K210" s="60" t="s">
        <v>21</v>
      </c>
      <c r="L210" s="60">
        <f>L209</f>
        <v>32915.582221128228</v>
      </c>
      <c r="M210" s="60"/>
      <c r="N210" s="60" t="s">
        <v>22</v>
      </c>
      <c r="O210" s="83">
        <f>O209</f>
        <v>22053.440088155912</v>
      </c>
    </row>
    <row r="211" spans="1:20" ht="12.75" thickBot="1" x14ac:dyDescent="0.2">
      <c r="A211" s="61" t="s">
        <v>10</v>
      </c>
      <c r="B211" s="62"/>
      <c r="C211" s="84"/>
      <c r="D211" s="85"/>
      <c r="E211" s="85"/>
      <c r="F211" s="86"/>
      <c r="G211" s="86"/>
      <c r="H211" s="87"/>
      <c r="I211" s="87"/>
      <c r="J211" s="60"/>
      <c r="K211" s="60" t="s">
        <v>21</v>
      </c>
      <c r="L211" s="88">
        <f>L210/C209</f>
        <v>1.4578876518954009E-2</v>
      </c>
      <c r="M211" s="89"/>
      <c r="N211" s="60" t="s">
        <v>22</v>
      </c>
      <c r="O211" s="90">
        <f>O210/C209</f>
        <v>9.7678472676991854E-3</v>
      </c>
    </row>
    <row r="213" spans="1:20" ht="28.5" customHeight="1" x14ac:dyDescent="0.15">
      <c r="A213" s="31" t="s">
        <v>80</v>
      </c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2"/>
      <c r="N213" s="32"/>
      <c r="O213" s="32"/>
    </row>
    <row r="214" spans="1:20" ht="81" customHeight="1" x14ac:dyDescent="0.15">
      <c r="A214" s="34" t="s">
        <v>73</v>
      </c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5"/>
      <c r="N214" s="35"/>
      <c r="O214" s="35"/>
    </row>
    <row r="215" spans="1:20" ht="26.25" customHeight="1" thickBot="1" x14ac:dyDescent="0.2">
      <c r="A215" s="36" t="s">
        <v>36</v>
      </c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</row>
    <row r="216" spans="1:20" ht="24" customHeight="1" thickBot="1" x14ac:dyDescent="0.2">
      <c r="A216" s="37" t="s">
        <v>2</v>
      </c>
      <c r="B216" s="38" t="s">
        <v>3</v>
      </c>
      <c r="C216" s="38" t="s">
        <v>4</v>
      </c>
      <c r="D216" s="38" t="s">
        <v>5</v>
      </c>
      <c r="E216" s="38" t="s">
        <v>6</v>
      </c>
      <c r="F216" s="38" t="s">
        <v>7</v>
      </c>
      <c r="G216" s="38" t="s">
        <v>8</v>
      </c>
      <c r="H216" s="38" t="s">
        <v>15</v>
      </c>
      <c r="I216" s="38" t="s">
        <v>11</v>
      </c>
      <c r="J216" s="38" t="s">
        <v>16</v>
      </c>
      <c r="K216" s="38" t="s">
        <v>18</v>
      </c>
      <c r="L216" s="38" t="s">
        <v>23</v>
      </c>
      <c r="M216" s="38" t="s">
        <v>12</v>
      </c>
      <c r="N216" s="38" t="s">
        <v>19</v>
      </c>
      <c r="O216" s="39" t="s">
        <v>20</v>
      </c>
      <c r="P216" s="40" t="s">
        <v>13</v>
      </c>
      <c r="Q216" s="38" t="s">
        <v>14</v>
      </c>
      <c r="R216" s="41" t="s">
        <v>25</v>
      </c>
      <c r="S216" s="41" t="s">
        <v>26</v>
      </c>
      <c r="T216" s="41" t="s">
        <v>27</v>
      </c>
    </row>
    <row r="217" spans="1:20" x14ac:dyDescent="0.15">
      <c r="A217" s="42">
        <v>1</v>
      </c>
      <c r="B217" s="74">
        <v>800000</v>
      </c>
      <c r="C217" s="74">
        <f t="shared" ref="C217:C226" si="138">B217/Q217</f>
        <v>400000</v>
      </c>
      <c r="D217" s="43">
        <v>9.6394527600000002E-2</v>
      </c>
      <c r="E217" s="74">
        <f>B217*((1+D217/Q217)^P217)*(D217/Q217)/((1+D217/Q217)^P217-1)</f>
        <v>102698.60343281225</v>
      </c>
      <c r="F217" s="74">
        <f>E217-G217</f>
        <v>64140.792392812247</v>
      </c>
      <c r="G217" s="74">
        <f t="shared" ref="G217:G226" si="139">B217*D217/Q217</f>
        <v>38557.811040000001</v>
      </c>
      <c r="H217" s="74">
        <f>B217*((1+S217/Q217)^P217)*(S217/Q217)/((1+S217/Q217)^P217-1)</f>
        <v>96193.094293913222</v>
      </c>
      <c r="I217" s="74">
        <f t="shared" ref="I217:I226" si="140">G217*R217</f>
        <v>1927.8905520000001</v>
      </c>
      <c r="J217" s="74">
        <f t="shared" ref="J217:J226" si="141">C217*T217</f>
        <v>2000</v>
      </c>
      <c r="K217" s="74">
        <f>E217-H217-I217-J217</f>
        <v>2577.618586899026</v>
      </c>
      <c r="L217" s="74">
        <f>K217/(1+S217/Q217)^A217</f>
        <v>2490.4527409652428</v>
      </c>
      <c r="M217" s="74">
        <f>K217*0.33</f>
        <v>850.61413367667865</v>
      </c>
      <c r="N217" s="74">
        <f t="shared" ref="N217:N226" si="142">K217-M217</f>
        <v>1727.0044532223474</v>
      </c>
      <c r="O217" s="75">
        <f t="shared" ref="O217:O226" si="143">N217/(1+S217/Q217)^A217</f>
        <v>1668.6033364467125</v>
      </c>
      <c r="P217" s="44">
        <v>10</v>
      </c>
      <c r="Q217" s="45">
        <v>2</v>
      </c>
      <c r="R217" s="46">
        <v>0.05</v>
      </c>
      <c r="S217" s="46">
        <v>7.0000000000000007E-2</v>
      </c>
      <c r="T217" s="47">
        <v>5.0000000000000001E-3</v>
      </c>
    </row>
    <row r="218" spans="1:20" x14ac:dyDescent="0.15">
      <c r="A218" s="48">
        <v>2</v>
      </c>
      <c r="B218" s="76">
        <f>B217-F217</f>
        <v>735859.2076071878</v>
      </c>
      <c r="C218" s="76">
        <f t="shared" si="138"/>
        <v>367929.6038035939</v>
      </c>
      <c r="D218" s="49">
        <f>D217</f>
        <v>9.6394527600000002E-2</v>
      </c>
      <c r="E218" s="76">
        <f>E217</f>
        <v>102698.60343281225</v>
      </c>
      <c r="F218" s="76">
        <f t="shared" ref="F218:F226" si="144">E218-G218</f>
        <v>67232.203084109642</v>
      </c>
      <c r="G218" s="76">
        <f t="shared" si="139"/>
        <v>35466.400348702598</v>
      </c>
      <c r="H218" s="76">
        <f>H217</f>
        <v>96193.094293913222</v>
      </c>
      <c r="I218" s="74">
        <f t="shared" si="140"/>
        <v>1773.32001743513</v>
      </c>
      <c r="J218" s="74">
        <f t="shared" si="141"/>
        <v>1839.6480190179695</v>
      </c>
      <c r="K218" s="74">
        <f t="shared" ref="K218:K226" si="145">E218-H218-I218-J218</f>
        <v>2892.5411024459268</v>
      </c>
      <c r="L218" s="74">
        <f t="shared" ref="L218:L226" si="146">K218/(1+S218/Q218)^A218</f>
        <v>2700.2180703829049</v>
      </c>
      <c r="M218" s="74">
        <f t="shared" ref="M218:M226" si="147">K218*0.33</f>
        <v>954.53856380715592</v>
      </c>
      <c r="N218" s="74">
        <f t="shared" si="142"/>
        <v>1938.0025386387708</v>
      </c>
      <c r="O218" s="77">
        <f t="shared" si="143"/>
        <v>1809.1461071565461</v>
      </c>
      <c r="P218" s="50">
        <f>P217</f>
        <v>10</v>
      </c>
      <c r="Q218" s="51">
        <f>Q217</f>
        <v>2</v>
      </c>
      <c r="R218" s="46">
        <v>0.05</v>
      </c>
      <c r="S218" s="46">
        <v>7.0000000000000007E-2</v>
      </c>
      <c r="T218" s="47">
        <v>5.0000000000000001E-3</v>
      </c>
    </row>
    <row r="219" spans="1:20" x14ac:dyDescent="0.15">
      <c r="A219" s="48">
        <v>3</v>
      </c>
      <c r="B219" s="76">
        <f t="shared" ref="B219:B226" si="148">B218-F218</f>
        <v>668627.00452307821</v>
      </c>
      <c r="C219" s="76">
        <f t="shared" si="138"/>
        <v>334313.50226153911</v>
      </c>
      <c r="D219" s="49">
        <f t="shared" ref="D219:D226" si="149">D218</f>
        <v>9.6394527600000002E-2</v>
      </c>
      <c r="E219" s="76">
        <f t="shared" ref="E219:E226" si="150">E218</f>
        <v>102698.60343281225</v>
      </c>
      <c r="F219" s="76">
        <f t="shared" si="144"/>
        <v>70472.611312009656</v>
      </c>
      <c r="G219" s="76">
        <f t="shared" si="139"/>
        <v>32225.992120802595</v>
      </c>
      <c r="H219" s="76">
        <f t="shared" ref="H219:H226" si="151">H218</f>
        <v>96193.094293913222</v>
      </c>
      <c r="I219" s="74">
        <f t="shared" si="140"/>
        <v>1611.2996060401299</v>
      </c>
      <c r="J219" s="74">
        <f t="shared" si="141"/>
        <v>1671.5675113076957</v>
      </c>
      <c r="K219" s="74">
        <f t="shared" si="145"/>
        <v>3222.6420215511998</v>
      </c>
      <c r="L219" s="74">
        <f t="shared" si="146"/>
        <v>2906.6384643173546</v>
      </c>
      <c r="M219" s="74">
        <f t="shared" si="147"/>
        <v>1063.471867111896</v>
      </c>
      <c r="N219" s="74">
        <f t="shared" si="142"/>
        <v>2159.1701544393036</v>
      </c>
      <c r="O219" s="77">
        <f t="shared" si="143"/>
        <v>1947.4477710926271</v>
      </c>
      <c r="P219" s="50">
        <f t="shared" ref="P219:P226" si="152">P218</f>
        <v>10</v>
      </c>
      <c r="Q219" s="51">
        <f t="shared" ref="Q219:Q226" si="153">Q218</f>
        <v>2</v>
      </c>
      <c r="R219" s="46">
        <v>0.05</v>
      </c>
      <c r="S219" s="46">
        <v>7.0000000000000007E-2</v>
      </c>
      <c r="T219" s="47">
        <v>5.0000000000000001E-3</v>
      </c>
    </row>
    <row r="220" spans="1:20" x14ac:dyDescent="0.15">
      <c r="A220" s="48">
        <v>4</v>
      </c>
      <c r="B220" s="76">
        <f t="shared" si="148"/>
        <v>598154.39321106859</v>
      </c>
      <c r="C220" s="76">
        <f t="shared" si="138"/>
        <v>299077.19660553429</v>
      </c>
      <c r="D220" s="49">
        <f t="shared" si="149"/>
        <v>9.6394527600000002E-2</v>
      </c>
      <c r="E220" s="76">
        <f t="shared" si="150"/>
        <v>102698.60343281225</v>
      </c>
      <c r="F220" s="76">
        <f t="shared" si="144"/>
        <v>73869.198350089442</v>
      </c>
      <c r="G220" s="76">
        <f t="shared" si="139"/>
        <v>28829.405082722802</v>
      </c>
      <c r="H220" s="76">
        <f t="shared" si="151"/>
        <v>96193.094293913222</v>
      </c>
      <c r="I220" s="74">
        <f t="shared" si="140"/>
        <v>1441.4702541361403</v>
      </c>
      <c r="J220" s="74">
        <f t="shared" si="141"/>
        <v>1495.3859830276715</v>
      </c>
      <c r="K220" s="74">
        <f t="shared" si="145"/>
        <v>3568.6529017352141</v>
      </c>
      <c r="L220" s="74">
        <f t="shared" si="146"/>
        <v>3109.8748345711097</v>
      </c>
      <c r="M220" s="74">
        <f t="shared" si="147"/>
        <v>1177.6554575726207</v>
      </c>
      <c r="N220" s="74">
        <f t="shared" si="142"/>
        <v>2390.9974441625936</v>
      </c>
      <c r="O220" s="77">
        <f t="shared" si="143"/>
        <v>2083.6161391626438</v>
      </c>
      <c r="P220" s="50">
        <f t="shared" si="152"/>
        <v>10</v>
      </c>
      <c r="Q220" s="51">
        <f t="shared" si="153"/>
        <v>2</v>
      </c>
      <c r="R220" s="46">
        <v>0.05</v>
      </c>
      <c r="S220" s="46">
        <v>7.0000000000000007E-2</v>
      </c>
      <c r="T220" s="47">
        <v>5.0000000000000001E-3</v>
      </c>
    </row>
    <row r="221" spans="1:20" x14ac:dyDescent="0.15">
      <c r="A221" s="48">
        <v>5</v>
      </c>
      <c r="B221" s="76">
        <f t="shared" si="148"/>
        <v>524285.19486097916</v>
      </c>
      <c r="C221" s="76">
        <f t="shared" si="138"/>
        <v>262142.59743048958</v>
      </c>
      <c r="D221" s="49">
        <f t="shared" si="149"/>
        <v>9.6394527600000002E-2</v>
      </c>
      <c r="E221" s="76">
        <f t="shared" si="150"/>
        <v>102698.60343281225</v>
      </c>
      <c r="F221" s="76">
        <f t="shared" si="144"/>
        <v>77429.49158966323</v>
      </c>
      <c r="G221" s="76">
        <f t="shared" si="139"/>
        <v>25269.111843149018</v>
      </c>
      <c r="H221" s="76">
        <f t="shared" si="151"/>
        <v>96193.094293913222</v>
      </c>
      <c r="I221" s="74">
        <f t="shared" si="140"/>
        <v>1263.4555921574511</v>
      </c>
      <c r="J221" s="74">
        <f t="shared" si="141"/>
        <v>1310.712987152448</v>
      </c>
      <c r="K221" s="74">
        <f t="shared" si="145"/>
        <v>3931.3405595891268</v>
      </c>
      <c r="L221" s="74">
        <f t="shared" si="146"/>
        <v>3310.0832609566196</v>
      </c>
      <c r="M221" s="74">
        <f t="shared" si="147"/>
        <v>1297.3423846644118</v>
      </c>
      <c r="N221" s="74">
        <f t="shared" si="142"/>
        <v>2633.9981749247149</v>
      </c>
      <c r="O221" s="77">
        <f t="shared" si="143"/>
        <v>2217.7557848409351</v>
      </c>
      <c r="P221" s="50">
        <f t="shared" si="152"/>
        <v>10</v>
      </c>
      <c r="Q221" s="51">
        <f t="shared" si="153"/>
        <v>2</v>
      </c>
      <c r="R221" s="46">
        <v>0.05</v>
      </c>
      <c r="S221" s="46">
        <v>7.0000000000000007E-2</v>
      </c>
      <c r="T221" s="47">
        <v>5.0000000000000001E-3</v>
      </c>
    </row>
    <row r="222" spans="1:20" x14ac:dyDescent="0.15">
      <c r="A222" s="48">
        <v>6</v>
      </c>
      <c r="B222" s="76">
        <f t="shared" si="148"/>
        <v>446855.7032713159</v>
      </c>
      <c r="C222" s="76">
        <f t="shared" si="138"/>
        <v>223427.85163565795</v>
      </c>
      <c r="D222" s="49">
        <f t="shared" si="149"/>
        <v>9.6394527600000002E-2</v>
      </c>
      <c r="E222" s="76">
        <f t="shared" si="150"/>
        <v>102698.60343281225</v>
      </c>
      <c r="F222" s="76">
        <f t="shared" si="144"/>
        <v>81161.381221710108</v>
      </c>
      <c r="G222" s="76">
        <f t="shared" si="139"/>
        <v>21537.222211102136</v>
      </c>
      <c r="H222" s="76">
        <f t="shared" si="151"/>
        <v>96193.094293913222</v>
      </c>
      <c r="I222" s="74">
        <f t="shared" si="140"/>
        <v>1076.861110555107</v>
      </c>
      <c r="J222" s="74">
        <f t="shared" si="141"/>
        <v>1117.1392581782898</v>
      </c>
      <c r="K222" s="74">
        <f t="shared" si="145"/>
        <v>4311.5087701656284</v>
      </c>
      <c r="L222" s="74">
        <f t="shared" si="146"/>
        <v>3507.4151624682654</v>
      </c>
      <c r="M222" s="74">
        <f t="shared" si="147"/>
        <v>1422.7978941546573</v>
      </c>
      <c r="N222" s="74">
        <f t="shared" si="142"/>
        <v>2888.7108760109713</v>
      </c>
      <c r="O222" s="77">
        <f t="shared" si="143"/>
        <v>2349.9681588537383</v>
      </c>
      <c r="P222" s="50">
        <f t="shared" si="152"/>
        <v>10</v>
      </c>
      <c r="Q222" s="51">
        <f t="shared" si="153"/>
        <v>2</v>
      </c>
      <c r="R222" s="46">
        <v>0.05</v>
      </c>
      <c r="S222" s="46">
        <v>7.0000000000000007E-2</v>
      </c>
      <c r="T222" s="47">
        <v>5.0000000000000001E-3</v>
      </c>
    </row>
    <row r="223" spans="1:20" x14ac:dyDescent="0.15">
      <c r="A223" s="48">
        <v>7</v>
      </c>
      <c r="B223" s="76">
        <f t="shared" si="148"/>
        <v>365694.32204960578</v>
      </c>
      <c r="C223" s="76">
        <f t="shared" si="138"/>
        <v>182847.16102480289</v>
      </c>
      <c r="D223" s="49">
        <f t="shared" si="149"/>
        <v>9.6394527600000002E-2</v>
      </c>
      <c r="E223" s="76">
        <f t="shared" si="150"/>
        <v>102698.60343281225</v>
      </c>
      <c r="F223" s="76">
        <f t="shared" si="144"/>
        <v>85073.137722825239</v>
      </c>
      <c r="G223" s="76">
        <f t="shared" si="139"/>
        <v>17625.465709987006</v>
      </c>
      <c r="H223" s="76">
        <f t="shared" si="151"/>
        <v>96193.094293913222</v>
      </c>
      <c r="I223" s="74">
        <f t="shared" si="140"/>
        <v>881.27328549935032</v>
      </c>
      <c r="J223" s="74">
        <f t="shared" si="141"/>
        <v>914.23580512401441</v>
      </c>
      <c r="K223" s="74">
        <f t="shared" si="145"/>
        <v>4710.0000482756614</v>
      </c>
      <c r="L223" s="74">
        <f t="shared" si="146"/>
        <v>3702.0174627650217</v>
      </c>
      <c r="M223" s="74">
        <f t="shared" si="147"/>
        <v>1554.3000159309684</v>
      </c>
      <c r="N223" s="74">
        <f t="shared" si="142"/>
        <v>3155.7000323446928</v>
      </c>
      <c r="O223" s="77">
        <f t="shared" si="143"/>
        <v>2480.3517000525644</v>
      </c>
      <c r="P223" s="50">
        <f t="shared" si="152"/>
        <v>10</v>
      </c>
      <c r="Q223" s="51">
        <f t="shared" si="153"/>
        <v>2</v>
      </c>
      <c r="R223" s="46">
        <v>0.05</v>
      </c>
      <c r="S223" s="46">
        <v>7.0000000000000007E-2</v>
      </c>
      <c r="T223" s="47">
        <v>5.0000000000000001E-3</v>
      </c>
    </row>
    <row r="224" spans="1:20" x14ac:dyDescent="0.15">
      <c r="A224" s="48">
        <v>8</v>
      </c>
      <c r="B224" s="76">
        <f t="shared" si="148"/>
        <v>280621.18432678055</v>
      </c>
      <c r="C224" s="76">
        <f t="shared" si="138"/>
        <v>140310.59216339028</v>
      </c>
      <c r="D224" s="49">
        <f t="shared" si="149"/>
        <v>9.6394527600000002E-2</v>
      </c>
      <c r="E224" s="76">
        <f t="shared" si="150"/>
        <v>102698.60343281225</v>
      </c>
      <c r="F224" s="76">
        <f t="shared" si="144"/>
        <v>89173.43018394598</v>
      </c>
      <c r="G224" s="76">
        <f t="shared" si="139"/>
        <v>13525.173248866267</v>
      </c>
      <c r="H224" s="76">
        <f t="shared" si="151"/>
        <v>96193.094293913222</v>
      </c>
      <c r="I224" s="74">
        <f t="shared" si="140"/>
        <v>676.25866244331337</v>
      </c>
      <c r="J224" s="74">
        <f t="shared" si="141"/>
        <v>701.55296081695144</v>
      </c>
      <c r="K224" s="74">
        <f t="shared" si="145"/>
        <v>5127.6975156387607</v>
      </c>
      <c r="L224" s="74">
        <f t="shared" si="146"/>
        <v>3894.0327501574329</v>
      </c>
      <c r="M224" s="74">
        <f t="shared" si="147"/>
        <v>1692.140180160791</v>
      </c>
      <c r="N224" s="74">
        <f t="shared" si="142"/>
        <v>3435.5573354779699</v>
      </c>
      <c r="O224" s="77">
        <f t="shared" si="143"/>
        <v>2609.0019426054805</v>
      </c>
      <c r="P224" s="50">
        <f t="shared" si="152"/>
        <v>10</v>
      </c>
      <c r="Q224" s="51">
        <f t="shared" si="153"/>
        <v>2</v>
      </c>
      <c r="R224" s="46">
        <v>0.05</v>
      </c>
      <c r="S224" s="46">
        <v>7.0000000000000007E-2</v>
      </c>
      <c r="T224" s="47">
        <v>5.0000000000000001E-3</v>
      </c>
    </row>
    <row r="225" spans="1:20" x14ac:dyDescent="0.15">
      <c r="A225" s="48">
        <v>9</v>
      </c>
      <c r="B225" s="76">
        <f t="shared" si="148"/>
        <v>191447.75414283457</v>
      </c>
      <c r="C225" s="76">
        <f t="shared" si="138"/>
        <v>95723.877071417286</v>
      </c>
      <c r="D225" s="49">
        <f t="shared" si="149"/>
        <v>9.6394527600000002E-2</v>
      </c>
      <c r="E225" s="76">
        <f t="shared" si="150"/>
        <v>102698.60343281225</v>
      </c>
      <c r="F225" s="76">
        <f t="shared" si="144"/>
        <v>93471.345522472504</v>
      </c>
      <c r="G225" s="76">
        <f t="shared" si="139"/>
        <v>9227.2579103397402</v>
      </c>
      <c r="H225" s="76">
        <f t="shared" si="151"/>
        <v>96193.094293913222</v>
      </c>
      <c r="I225" s="74">
        <f t="shared" si="140"/>
        <v>461.36289551698701</v>
      </c>
      <c r="J225" s="74">
        <f t="shared" si="141"/>
        <v>478.61938535708646</v>
      </c>
      <c r="K225" s="74">
        <f t="shared" si="145"/>
        <v>5565.5268580249522</v>
      </c>
      <c r="L225" s="74">
        <f t="shared" si="146"/>
        <v>4083.599432286057</v>
      </c>
      <c r="M225" s="74">
        <f t="shared" si="147"/>
        <v>1836.6238631482342</v>
      </c>
      <c r="N225" s="74">
        <f t="shared" si="142"/>
        <v>3728.9029948767179</v>
      </c>
      <c r="O225" s="77">
        <f t="shared" si="143"/>
        <v>2736.011619631658</v>
      </c>
      <c r="P225" s="50">
        <f t="shared" si="152"/>
        <v>10</v>
      </c>
      <c r="Q225" s="51">
        <f t="shared" si="153"/>
        <v>2</v>
      </c>
      <c r="R225" s="46">
        <v>0.05</v>
      </c>
      <c r="S225" s="46">
        <v>7.0000000000000007E-2</v>
      </c>
      <c r="T225" s="47">
        <v>5.0000000000000001E-3</v>
      </c>
    </row>
    <row r="226" spans="1:20" ht="12.75" thickBot="1" x14ac:dyDescent="0.2">
      <c r="A226" s="48">
        <v>10</v>
      </c>
      <c r="B226" s="76">
        <f t="shared" si="148"/>
        <v>97976.408620362068</v>
      </c>
      <c r="C226" s="76">
        <f t="shared" si="138"/>
        <v>48988.204310181034</v>
      </c>
      <c r="D226" s="49">
        <f t="shared" si="149"/>
        <v>9.6394527600000002E-2</v>
      </c>
      <c r="E226" s="76">
        <f t="shared" si="150"/>
        <v>102698.60343281225</v>
      </c>
      <c r="F226" s="76">
        <f t="shared" si="144"/>
        <v>97976.40862036006</v>
      </c>
      <c r="G226" s="76">
        <f t="shared" si="139"/>
        <v>4722.194812452185</v>
      </c>
      <c r="H226" s="76">
        <f t="shared" si="151"/>
        <v>96193.094293913222</v>
      </c>
      <c r="I226" s="74">
        <f t="shared" si="140"/>
        <v>236.10974062260925</v>
      </c>
      <c r="J226" s="74">
        <f t="shared" si="141"/>
        <v>244.94102155090516</v>
      </c>
      <c r="K226" s="74">
        <f t="shared" si="145"/>
        <v>6024.4583767255117</v>
      </c>
      <c r="L226" s="74">
        <f t="shared" si="146"/>
        <v>4270.8518856721494</v>
      </c>
      <c r="M226" s="74">
        <f t="shared" si="147"/>
        <v>1988.071264319419</v>
      </c>
      <c r="N226" s="74">
        <f t="shared" si="142"/>
        <v>4036.3871124060925</v>
      </c>
      <c r="O226" s="77">
        <f t="shared" si="143"/>
        <v>2861.4707634003398</v>
      </c>
      <c r="P226" s="50">
        <f t="shared" si="152"/>
        <v>10</v>
      </c>
      <c r="Q226" s="51">
        <f t="shared" si="153"/>
        <v>2</v>
      </c>
      <c r="R226" s="46">
        <v>0.05</v>
      </c>
      <c r="S226" s="46">
        <v>7.0000000000000007E-2</v>
      </c>
      <c r="T226" s="47">
        <v>5.0000000000000001E-3</v>
      </c>
    </row>
    <row r="227" spans="1:20" ht="12.75" thickBot="1" x14ac:dyDescent="0.2">
      <c r="A227" s="56" t="s">
        <v>74</v>
      </c>
      <c r="B227" s="57"/>
      <c r="C227" s="60">
        <f>SUM(C217:C226)</f>
        <v>2354760.5863066064</v>
      </c>
      <c r="D227" s="81"/>
      <c r="E227" s="60">
        <f t="shared" ref="E227:O227" si="154">SUM(E217:E226)</f>
        <v>1026986.0343281225</v>
      </c>
      <c r="F227" s="60">
        <f t="shared" si="154"/>
        <v>799999.99999999814</v>
      </c>
      <c r="G227" s="60">
        <f t="shared" si="154"/>
        <v>226986.03432812431</v>
      </c>
      <c r="H227" s="82">
        <f t="shared" si="154"/>
        <v>961930.94293913222</v>
      </c>
      <c r="I227" s="82">
        <f t="shared" si="154"/>
        <v>11349.301716406217</v>
      </c>
      <c r="J227" s="82">
        <f t="shared" si="154"/>
        <v>11773.802931533031</v>
      </c>
      <c r="K227" s="82">
        <f t="shared" si="154"/>
        <v>41931.986741051012</v>
      </c>
      <c r="L227" s="82">
        <f t="shared" si="154"/>
        <v>33975.184064542162</v>
      </c>
      <c r="M227" s="82">
        <f t="shared" si="154"/>
        <v>13837.555624546832</v>
      </c>
      <c r="N227" s="82">
        <f t="shared" si="154"/>
        <v>28094.431116504173</v>
      </c>
      <c r="O227" s="83">
        <f t="shared" si="154"/>
        <v>22763.373323243246</v>
      </c>
    </row>
    <row r="228" spans="1:20" ht="12.75" thickBot="1" x14ac:dyDescent="0.2">
      <c r="A228" s="58" t="s">
        <v>9</v>
      </c>
      <c r="B228" s="59"/>
      <c r="C228" s="81"/>
      <c r="D228" s="81"/>
      <c r="E228" s="81"/>
      <c r="F228" s="60"/>
      <c r="G228" s="60"/>
      <c r="H228" s="60"/>
      <c r="I228" s="60"/>
      <c r="J228" s="60"/>
      <c r="K228" s="60" t="s">
        <v>21</v>
      </c>
      <c r="L228" s="60">
        <f>L227</f>
        <v>33975.184064542162</v>
      </c>
      <c r="M228" s="60"/>
      <c r="N228" s="60" t="s">
        <v>22</v>
      </c>
      <c r="O228" s="83">
        <f>O227</f>
        <v>22763.373323243246</v>
      </c>
    </row>
    <row r="229" spans="1:20" ht="12.75" thickBot="1" x14ac:dyDescent="0.2">
      <c r="A229" s="61" t="s">
        <v>10</v>
      </c>
      <c r="B229" s="62"/>
      <c r="C229" s="84"/>
      <c r="D229" s="85"/>
      <c r="E229" s="85"/>
      <c r="F229" s="86"/>
      <c r="G229" s="86"/>
      <c r="H229" s="87"/>
      <c r="I229" s="87"/>
      <c r="J229" s="60"/>
      <c r="K229" s="60" t="s">
        <v>21</v>
      </c>
      <c r="L229" s="88">
        <f>L228/C227</f>
        <v>1.4428296558942979E-2</v>
      </c>
      <c r="M229" s="89"/>
      <c r="N229" s="60" t="s">
        <v>22</v>
      </c>
      <c r="O229" s="90">
        <f>O228/C227</f>
        <v>9.6669586944917955E-3</v>
      </c>
    </row>
    <row r="232" spans="1:20" ht="38.25" customHeight="1" x14ac:dyDescent="0.15">
      <c r="A232" s="31" t="s">
        <v>81</v>
      </c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2"/>
      <c r="N232" s="32"/>
      <c r="O232" s="32"/>
    </row>
    <row r="233" spans="1:20" ht="79.5" customHeight="1" x14ac:dyDescent="0.15">
      <c r="A233" s="34" t="s">
        <v>82</v>
      </c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5"/>
      <c r="N233" s="35"/>
      <c r="O233" s="35"/>
    </row>
    <row r="234" spans="1:20" ht="33" customHeight="1" thickBot="1" x14ac:dyDescent="0.2">
      <c r="A234" s="69" t="s">
        <v>60</v>
      </c>
      <c r="B234" s="70"/>
      <c r="C234" s="70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</row>
    <row r="235" spans="1:20" ht="27.75" customHeight="1" thickBot="1" x14ac:dyDescent="0.2">
      <c r="A235" s="37" t="s">
        <v>2</v>
      </c>
      <c r="B235" s="38" t="s">
        <v>3</v>
      </c>
      <c r="C235" s="38" t="s">
        <v>4</v>
      </c>
      <c r="D235" s="38" t="s">
        <v>5</v>
      </c>
      <c r="E235" s="38" t="s">
        <v>6</v>
      </c>
      <c r="F235" s="38" t="s">
        <v>7</v>
      </c>
      <c r="G235" s="38" t="s">
        <v>8</v>
      </c>
      <c r="H235" s="38" t="s">
        <v>15</v>
      </c>
      <c r="I235" s="38" t="s">
        <v>11</v>
      </c>
      <c r="J235" s="38" t="s">
        <v>16</v>
      </c>
      <c r="K235" s="38" t="s">
        <v>18</v>
      </c>
      <c r="L235" s="38" t="s">
        <v>23</v>
      </c>
      <c r="M235" s="38" t="s">
        <v>12</v>
      </c>
      <c r="N235" s="38" t="s">
        <v>19</v>
      </c>
      <c r="O235" s="39" t="s">
        <v>20</v>
      </c>
      <c r="P235" s="40" t="s">
        <v>13</v>
      </c>
      <c r="Q235" s="38" t="s">
        <v>14</v>
      </c>
      <c r="R235" s="41" t="s">
        <v>25</v>
      </c>
      <c r="S235" s="41" t="s">
        <v>26</v>
      </c>
      <c r="T235" s="41" t="s">
        <v>27</v>
      </c>
    </row>
    <row r="236" spans="1:20" x14ac:dyDescent="0.15">
      <c r="A236" s="42">
        <v>1</v>
      </c>
      <c r="B236" s="74">
        <v>800000</v>
      </c>
      <c r="C236" s="74">
        <f t="shared" ref="C236:C251" si="155">B236/Q236</f>
        <v>200000</v>
      </c>
      <c r="D236" s="43">
        <f>S236+2.60326153%</f>
        <v>9.6032615300000013E-2</v>
      </c>
      <c r="E236" s="74">
        <f>(B236/P236)+(B236-(B236/P236)*(A236-1))*(D236/Q236)*365/360</f>
        <v>69473.280324722233</v>
      </c>
      <c r="F236" s="74">
        <f>B236/P236</f>
        <v>50000</v>
      </c>
      <c r="G236" s="74">
        <f>E236-F236</f>
        <v>19473.280324722233</v>
      </c>
      <c r="H236" s="74">
        <f>(B236/P236)+(B236-(B236/P236)*(A236-1))*(S236/Q236)*365/360</f>
        <v>64194.444444444445</v>
      </c>
      <c r="I236" s="74">
        <f t="shared" ref="I236:I251" si="156">G236*R236</f>
        <v>973.66401623611171</v>
      </c>
      <c r="J236" s="74">
        <f t="shared" ref="J236:J251" si="157">C236*T236</f>
        <v>1000</v>
      </c>
      <c r="K236" s="74">
        <f>E236-H236-I236-J236</f>
        <v>3305.1718640416757</v>
      </c>
      <c r="L236" s="74">
        <f>K236/(1+S236/Q236)^A236</f>
        <v>3248.3261563063152</v>
      </c>
      <c r="M236" s="74">
        <f>K236*0.33</f>
        <v>1090.7067151337531</v>
      </c>
      <c r="N236" s="74">
        <f t="shared" ref="N236:N251" si="158">K236-M236</f>
        <v>2214.4651489079224</v>
      </c>
      <c r="O236" s="75">
        <f t="shared" ref="O236:O251" si="159">N236/(1+S236/Q236)^A236</f>
        <v>2176.3785247252308</v>
      </c>
      <c r="P236" s="44">
        <v>16</v>
      </c>
      <c r="Q236" s="45">
        <v>4</v>
      </c>
      <c r="R236" s="46">
        <v>0.05</v>
      </c>
      <c r="S236" s="46">
        <v>7.0000000000000007E-2</v>
      </c>
      <c r="T236" s="47">
        <v>5.0000000000000001E-3</v>
      </c>
    </row>
    <row r="237" spans="1:20" x14ac:dyDescent="0.15">
      <c r="A237" s="48">
        <v>2</v>
      </c>
      <c r="B237" s="76">
        <f>B236-F236</f>
        <v>750000</v>
      </c>
      <c r="C237" s="76">
        <f t="shared" si="155"/>
        <v>187500</v>
      </c>
      <c r="D237" s="49">
        <f>D236</f>
        <v>9.6032615300000013E-2</v>
      </c>
      <c r="E237" s="74">
        <f>(B236/P237)+(B236-(B236/P237)*(A237-1))*(D237/Q237)*365/360</f>
        <v>68256.200304427082</v>
      </c>
      <c r="F237" s="76">
        <f>F236</f>
        <v>50000</v>
      </c>
      <c r="G237" s="74">
        <f t="shared" ref="G237:G251" si="160">E237-F237</f>
        <v>18256.200304427082</v>
      </c>
      <c r="H237" s="74">
        <f>(B236/P237)+(B236-(B236/P237)*(A237-1))*(S237/Q237)*365/360</f>
        <v>63307.291666666672</v>
      </c>
      <c r="I237" s="74">
        <f t="shared" si="156"/>
        <v>912.81001522135421</v>
      </c>
      <c r="J237" s="74">
        <f t="shared" si="157"/>
        <v>937.5</v>
      </c>
      <c r="K237" s="74">
        <f t="shared" ref="K237:K242" si="161">E237-H237-I237-J237</f>
        <v>3098.5986225390566</v>
      </c>
      <c r="L237" s="74">
        <f t="shared" ref="L237:L243" si="162">K237/(1+S237/Q237)^A237</f>
        <v>2992.9295051962222</v>
      </c>
      <c r="M237" s="74">
        <f t="shared" ref="M237:M251" si="163">K237*0.33</f>
        <v>1022.5375454378888</v>
      </c>
      <c r="N237" s="74">
        <f t="shared" si="158"/>
        <v>2076.0610771011679</v>
      </c>
      <c r="O237" s="77">
        <f t="shared" si="159"/>
        <v>2005.2627684814688</v>
      </c>
      <c r="P237" s="50">
        <v>16</v>
      </c>
      <c r="Q237" s="51">
        <v>4</v>
      </c>
      <c r="R237" s="46">
        <v>0.05</v>
      </c>
      <c r="S237" s="46">
        <v>7.0000000000000007E-2</v>
      </c>
      <c r="T237" s="47">
        <v>5.0000000000000001E-3</v>
      </c>
    </row>
    <row r="238" spans="1:20" x14ac:dyDescent="0.15">
      <c r="A238" s="48">
        <v>3</v>
      </c>
      <c r="B238" s="76">
        <f t="shared" ref="B238:B251" si="164">B237-F237</f>
        <v>700000</v>
      </c>
      <c r="C238" s="76">
        <f t="shared" si="155"/>
        <v>175000</v>
      </c>
      <c r="D238" s="49">
        <f t="shared" ref="D238:D251" si="165">D237</f>
        <v>9.6032615300000013E-2</v>
      </c>
      <c r="E238" s="74">
        <f>(B236/P238)+(B236-(B236/P238)*(A238-1))*(D238/Q238)*365/360</f>
        <v>67039.120284131946</v>
      </c>
      <c r="F238" s="76">
        <f t="shared" ref="F238:F250" si="166">F237</f>
        <v>50000</v>
      </c>
      <c r="G238" s="74">
        <f t="shared" si="160"/>
        <v>17039.120284131946</v>
      </c>
      <c r="H238" s="74">
        <f>(B236/P238)+(B236-(B236/P238)*(A238-1))*(S238/Q238)*365/360</f>
        <v>62420.138888888891</v>
      </c>
      <c r="I238" s="74">
        <f t="shared" si="156"/>
        <v>851.95601420659739</v>
      </c>
      <c r="J238" s="74">
        <f t="shared" si="157"/>
        <v>875</v>
      </c>
      <c r="K238" s="74">
        <f t="shared" si="161"/>
        <v>2892.0253810364584</v>
      </c>
      <c r="L238" s="74">
        <f t="shared" si="162"/>
        <v>2745.3571218835177</v>
      </c>
      <c r="M238" s="74">
        <f t="shared" si="163"/>
        <v>954.36837574203128</v>
      </c>
      <c r="N238" s="74">
        <f t="shared" si="158"/>
        <v>1937.6570052944271</v>
      </c>
      <c r="O238" s="77">
        <f t="shared" si="159"/>
        <v>1839.3892716619571</v>
      </c>
      <c r="P238" s="50">
        <v>16</v>
      </c>
      <c r="Q238" s="51">
        <v>4</v>
      </c>
      <c r="R238" s="46">
        <v>0.05</v>
      </c>
      <c r="S238" s="46">
        <v>7.0000000000000007E-2</v>
      </c>
      <c r="T238" s="47">
        <v>5.0000000000000001E-3</v>
      </c>
    </row>
    <row r="239" spans="1:20" x14ac:dyDescent="0.15">
      <c r="A239" s="48">
        <v>4</v>
      </c>
      <c r="B239" s="76">
        <f t="shared" si="164"/>
        <v>650000</v>
      </c>
      <c r="C239" s="76">
        <f t="shared" si="155"/>
        <v>162500</v>
      </c>
      <c r="D239" s="49">
        <f t="shared" si="165"/>
        <v>9.6032615300000013E-2</v>
      </c>
      <c r="E239" s="74">
        <f>(B236/P239)+(B236-(B236/P239)*(A239-1))*(D239/Q239)*365/360</f>
        <v>65822.04026383681</v>
      </c>
      <c r="F239" s="76">
        <f t="shared" si="166"/>
        <v>50000</v>
      </c>
      <c r="G239" s="74">
        <f t="shared" si="160"/>
        <v>15822.04026383681</v>
      </c>
      <c r="H239" s="74">
        <f>(B236/P239)+(B236-(B236/P239)*(A239-1))*(S239/Q239)*365/360</f>
        <v>61532.986111111109</v>
      </c>
      <c r="I239" s="74">
        <f t="shared" si="156"/>
        <v>791.10201319184057</v>
      </c>
      <c r="J239" s="74">
        <f t="shared" si="157"/>
        <v>812.5</v>
      </c>
      <c r="K239" s="74">
        <f t="shared" si="161"/>
        <v>2685.4521395338606</v>
      </c>
      <c r="L239" s="74">
        <f t="shared" si="162"/>
        <v>2505.415414846319</v>
      </c>
      <c r="M239" s="74">
        <f t="shared" si="163"/>
        <v>886.19920604617403</v>
      </c>
      <c r="N239" s="74">
        <f t="shared" si="158"/>
        <v>1799.2529334876867</v>
      </c>
      <c r="O239" s="77">
        <f t="shared" si="159"/>
        <v>1678.6283279470338</v>
      </c>
      <c r="P239" s="50">
        <v>16</v>
      </c>
      <c r="Q239" s="51">
        <v>4</v>
      </c>
      <c r="R239" s="46">
        <v>0.05</v>
      </c>
      <c r="S239" s="46">
        <v>7.0000000000000007E-2</v>
      </c>
      <c r="T239" s="47">
        <v>5.0000000000000001E-3</v>
      </c>
    </row>
    <row r="240" spans="1:20" x14ac:dyDescent="0.15">
      <c r="A240" s="48">
        <v>5</v>
      </c>
      <c r="B240" s="76">
        <f t="shared" si="164"/>
        <v>600000</v>
      </c>
      <c r="C240" s="76">
        <f t="shared" si="155"/>
        <v>150000</v>
      </c>
      <c r="D240" s="49">
        <f t="shared" si="165"/>
        <v>9.6032615300000013E-2</v>
      </c>
      <c r="E240" s="74">
        <f>(B236/P240)+(B236-(B236/P240)*(A240-1))*(D240/Q240)*365/360</f>
        <v>64604.960243541667</v>
      </c>
      <c r="F240" s="76">
        <f t="shared" si="166"/>
        <v>50000</v>
      </c>
      <c r="G240" s="74">
        <f t="shared" si="160"/>
        <v>14604.960243541667</v>
      </c>
      <c r="H240" s="74">
        <f>(B236/P240)+(B236-(B236/P240)*(A240-1))*(S240/Q240)*365/360</f>
        <v>60645.833333333336</v>
      </c>
      <c r="I240" s="74">
        <f t="shared" si="156"/>
        <v>730.24801217708341</v>
      </c>
      <c r="J240" s="74">
        <f t="shared" si="157"/>
        <v>750</v>
      </c>
      <c r="K240" s="74">
        <f t="shared" si="161"/>
        <v>2478.8788980312484</v>
      </c>
      <c r="L240" s="74">
        <f t="shared" si="162"/>
        <v>2272.9151372637107</v>
      </c>
      <c r="M240" s="74">
        <f t="shared" si="163"/>
        <v>818.030036350312</v>
      </c>
      <c r="N240" s="74">
        <f t="shared" si="158"/>
        <v>1660.8488616809364</v>
      </c>
      <c r="O240" s="77">
        <f t="shared" si="159"/>
        <v>1522.8531419666861</v>
      </c>
      <c r="P240" s="50">
        <v>16</v>
      </c>
      <c r="Q240" s="51">
        <v>4</v>
      </c>
      <c r="R240" s="46">
        <v>0.05</v>
      </c>
      <c r="S240" s="46">
        <v>7.0000000000000007E-2</v>
      </c>
      <c r="T240" s="47">
        <v>5.0000000000000001E-3</v>
      </c>
    </row>
    <row r="241" spans="1:20" x14ac:dyDescent="0.15">
      <c r="A241" s="48">
        <v>6</v>
      </c>
      <c r="B241" s="76">
        <f t="shared" si="164"/>
        <v>550000</v>
      </c>
      <c r="C241" s="76">
        <f t="shared" si="155"/>
        <v>137500</v>
      </c>
      <c r="D241" s="49">
        <f t="shared" si="165"/>
        <v>9.6032615300000013E-2</v>
      </c>
      <c r="E241" s="74">
        <f>(B236/P241)+(B236-(B236/P241)*(A241-1))*(D241/Q241)*365/360</f>
        <v>63387.880223246531</v>
      </c>
      <c r="F241" s="76">
        <f t="shared" si="166"/>
        <v>50000</v>
      </c>
      <c r="G241" s="74">
        <f t="shared" si="160"/>
        <v>13387.880223246531</v>
      </c>
      <c r="H241" s="74">
        <f>(B236/P241)+(B236-(B236/P241)*(A241-1))*(S241/Q241)*365/360</f>
        <v>59758.680555555555</v>
      </c>
      <c r="I241" s="74">
        <f t="shared" si="156"/>
        <v>669.39401116232659</v>
      </c>
      <c r="J241" s="74">
        <f t="shared" si="157"/>
        <v>687.5</v>
      </c>
      <c r="K241" s="74">
        <f t="shared" si="161"/>
        <v>2272.3056565286502</v>
      </c>
      <c r="L241" s="74">
        <f t="shared" si="162"/>
        <v>2047.6712948321767</v>
      </c>
      <c r="M241" s="74">
        <f t="shared" si="163"/>
        <v>749.86086665445464</v>
      </c>
      <c r="N241" s="74">
        <f t="shared" si="158"/>
        <v>1522.4447898741955</v>
      </c>
      <c r="O241" s="77">
        <f t="shared" si="159"/>
        <v>1371.9397675375583</v>
      </c>
      <c r="P241" s="50">
        <v>16</v>
      </c>
      <c r="Q241" s="51">
        <v>4</v>
      </c>
      <c r="R241" s="46">
        <v>0.05</v>
      </c>
      <c r="S241" s="46">
        <v>7.0000000000000007E-2</v>
      </c>
      <c r="T241" s="47">
        <v>5.0000000000000001E-3</v>
      </c>
    </row>
    <row r="242" spans="1:20" x14ac:dyDescent="0.15">
      <c r="A242" s="48">
        <v>7</v>
      </c>
      <c r="B242" s="76">
        <f t="shared" si="164"/>
        <v>500000</v>
      </c>
      <c r="C242" s="76">
        <f t="shared" si="155"/>
        <v>125000</v>
      </c>
      <c r="D242" s="49">
        <f t="shared" si="165"/>
        <v>9.6032615300000013E-2</v>
      </c>
      <c r="E242" s="74">
        <f>(B236/P242)+(B236-(B236/P242)*(A242-1))*(D242/Q242)*365/360</f>
        <v>62170.800202951388</v>
      </c>
      <c r="F242" s="76">
        <f t="shared" si="166"/>
        <v>50000</v>
      </c>
      <c r="G242" s="74">
        <f t="shared" si="160"/>
        <v>12170.800202951388</v>
      </c>
      <c r="H242" s="74">
        <f>(B236/P242)+(B236-(B236/P242)*(A242-1))*(S242/Q242)*365/360</f>
        <v>58871.527777777781</v>
      </c>
      <c r="I242" s="74">
        <f t="shared" si="156"/>
        <v>608.54001014756943</v>
      </c>
      <c r="J242" s="74">
        <f t="shared" si="157"/>
        <v>625</v>
      </c>
      <c r="K242" s="74">
        <f t="shared" si="161"/>
        <v>2065.7324150260379</v>
      </c>
      <c r="L242" s="74">
        <f t="shared" si="162"/>
        <v>1829.5030554676518</v>
      </c>
      <c r="M242" s="74">
        <f t="shared" si="163"/>
        <v>681.6916969585925</v>
      </c>
      <c r="N242" s="74">
        <f t="shared" si="158"/>
        <v>1384.0407180674454</v>
      </c>
      <c r="O242" s="77">
        <f t="shared" si="159"/>
        <v>1225.7670471633267</v>
      </c>
      <c r="P242" s="50">
        <v>16</v>
      </c>
      <c r="Q242" s="51">
        <v>4</v>
      </c>
      <c r="R242" s="46">
        <v>0.05</v>
      </c>
      <c r="S242" s="46">
        <v>7.0000000000000007E-2</v>
      </c>
      <c r="T242" s="47">
        <v>5.0000000000000001E-3</v>
      </c>
    </row>
    <row r="243" spans="1:20" x14ac:dyDescent="0.15">
      <c r="A243" s="48">
        <v>8</v>
      </c>
      <c r="B243" s="76">
        <f t="shared" si="164"/>
        <v>450000</v>
      </c>
      <c r="C243" s="76">
        <f t="shared" si="155"/>
        <v>112500</v>
      </c>
      <c r="D243" s="49">
        <f t="shared" si="165"/>
        <v>9.6032615300000013E-2</v>
      </c>
      <c r="E243" s="74">
        <f>(B236/P243)+(B236-(B236/P243)*(A243-1))*(D243/Q243)*365/360</f>
        <v>60953.720182656252</v>
      </c>
      <c r="F243" s="76">
        <f t="shared" si="166"/>
        <v>50000</v>
      </c>
      <c r="G243" s="74">
        <f t="shared" si="160"/>
        <v>10953.720182656252</v>
      </c>
      <c r="H243" s="74">
        <f>(B236/P243)+(B236-(B236/P243)*(A243-1))*(S243/Q243)*365/360</f>
        <v>57984.375</v>
      </c>
      <c r="I243" s="74">
        <f t="shared" si="156"/>
        <v>547.68600913281261</v>
      </c>
      <c r="J243" s="74">
        <f t="shared" si="157"/>
        <v>562.5</v>
      </c>
      <c r="K243" s="74">
        <f t="shared" ref="K243:K251" si="167">E243-H243-I243-J243</f>
        <v>1859.1591735234397</v>
      </c>
      <c r="L243" s="74">
        <f t="shared" si="162"/>
        <v>1618.2336608559126</v>
      </c>
      <c r="M243" s="74">
        <f t="shared" si="163"/>
        <v>613.52252726273514</v>
      </c>
      <c r="N243" s="74">
        <f t="shared" si="158"/>
        <v>1245.6366462607045</v>
      </c>
      <c r="O243" s="77">
        <f t="shared" si="159"/>
        <v>1084.2165527734614</v>
      </c>
      <c r="P243" s="50">
        <v>16</v>
      </c>
      <c r="Q243" s="51">
        <v>4</v>
      </c>
      <c r="R243" s="46">
        <v>0.05</v>
      </c>
      <c r="S243" s="46">
        <v>7.0000000000000007E-2</v>
      </c>
      <c r="T243" s="47">
        <v>5.0000000000000001E-3</v>
      </c>
    </row>
    <row r="244" spans="1:20" x14ac:dyDescent="0.15">
      <c r="A244" s="48">
        <v>9</v>
      </c>
      <c r="B244" s="76">
        <f t="shared" si="164"/>
        <v>400000</v>
      </c>
      <c r="C244" s="76">
        <f t="shared" si="155"/>
        <v>100000</v>
      </c>
      <c r="D244" s="49">
        <f t="shared" si="165"/>
        <v>9.6032615300000013E-2</v>
      </c>
      <c r="E244" s="74">
        <f>(B236/P244)+(B236-(B236/P244)*(A244-1))*(D244/Q244)*365/360</f>
        <v>59736.640162361116</v>
      </c>
      <c r="F244" s="76">
        <f t="shared" si="166"/>
        <v>50000</v>
      </c>
      <c r="G244" s="74">
        <f t="shared" si="160"/>
        <v>9736.6401623611164</v>
      </c>
      <c r="H244" s="74">
        <f>(B236/P244)+(B236-(B236/P244)*(A244-1))*(S244/Q244)*365/360</f>
        <v>57097.222222222226</v>
      </c>
      <c r="I244" s="74">
        <f t="shared" si="156"/>
        <v>486.83200811805585</v>
      </c>
      <c r="J244" s="74">
        <f t="shared" si="157"/>
        <v>500</v>
      </c>
      <c r="K244" s="74">
        <f t="shared" si="167"/>
        <v>1652.5859320208342</v>
      </c>
      <c r="L244" s="74">
        <f t="shared" ref="L244:L251" si="168">K244/(1+S244/Q244)^A244</f>
        <v>1413.6903398140641</v>
      </c>
      <c r="M244" s="74">
        <f t="shared" si="163"/>
        <v>545.35335756687527</v>
      </c>
      <c r="N244" s="74">
        <f t="shared" si="158"/>
        <v>1107.2325744539589</v>
      </c>
      <c r="O244" s="77">
        <f t="shared" si="159"/>
        <v>947.172527675423</v>
      </c>
      <c r="P244" s="50">
        <v>16</v>
      </c>
      <c r="Q244" s="51">
        <v>4</v>
      </c>
      <c r="R244" s="46">
        <v>0.05</v>
      </c>
      <c r="S244" s="46">
        <v>7.0000000000000007E-2</v>
      </c>
      <c r="T244" s="47">
        <v>5.0000000000000001E-3</v>
      </c>
    </row>
    <row r="245" spans="1:20" x14ac:dyDescent="0.15">
      <c r="A245" s="48">
        <v>10</v>
      </c>
      <c r="B245" s="76">
        <f t="shared" si="164"/>
        <v>350000</v>
      </c>
      <c r="C245" s="76">
        <f t="shared" si="155"/>
        <v>87500</v>
      </c>
      <c r="D245" s="49">
        <f t="shared" si="165"/>
        <v>9.6032615300000013E-2</v>
      </c>
      <c r="E245" s="74">
        <f>(B236/P245)+(B236-(B236/P245)*(A245-1))*(D245/Q245)*365/360</f>
        <v>58519.560142065973</v>
      </c>
      <c r="F245" s="76">
        <f t="shared" si="166"/>
        <v>50000</v>
      </c>
      <c r="G245" s="74">
        <f t="shared" si="160"/>
        <v>8519.5601420659732</v>
      </c>
      <c r="H245" s="74">
        <f>(B236/P245)+(B236-(B236/P245)*(A245-1))*(S245/Q245)*365/360</f>
        <v>56210.069444444445</v>
      </c>
      <c r="I245" s="74">
        <f t="shared" si="156"/>
        <v>425.97800710329869</v>
      </c>
      <c r="J245" s="74">
        <f t="shared" si="157"/>
        <v>437.5</v>
      </c>
      <c r="K245" s="74">
        <f t="shared" si="167"/>
        <v>1446.0126905182292</v>
      </c>
      <c r="L245" s="74">
        <f t="shared" si="168"/>
        <v>1215.7042234273272</v>
      </c>
      <c r="M245" s="74">
        <f t="shared" si="163"/>
        <v>477.18418787101564</v>
      </c>
      <c r="N245" s="74">
        <f t="shared" si="158"/>
        <v>968.82850264721355</v>
      </c>
      <c r="O245" s="77">
        <f t="shared" si="159"/>
        <v>814.52182969630917</v>
      </c>
      <c r="P245" s="50">
        <v>16</v>
      </c>
      <c r="Q245" s="51">
        <v>4</v>
      </c>
      <c r="R245" s="46">
        <v>0.05</v>
      </c>
      <c r="S245" s="46">
        <v>7.0000000000000007E-2</v>
      </c>
      <c r="T245" s="47">
        <v>5.0000000000000001E-3</v>
      </c>
    </row>
    <row r="246" spans="1:20" x14ac:dyDescent="0.15">
      <c r="A246" s="48">
        <v>11</v>
      </c>
      <c r="B246" s="76">
        <f t="shared" si="164"/>
        <v>300000</v>
      </c>
      <c r="C246" s="76">
        <f t="shared" si="155"/>
        <v>75000</v>
      </c>
      <c r="D246" s="49">
        <f t="shared" si="165"/>
        <v>9.6032615300000013E-2</v>
      </c>
      <c r="E246" s="74">
        <f>(B236/P246)+(B236-(B236/P246)*(A246-1))*(D246/Q246)*365/360</f>
        <v>57302.48012177083</v>
      </c>
      <c r="F246" s="76">
        <f t="shared" si="166"/>
        <v>50000</v>
      </c>
      <c r="G246" s="74">
        <f t="shared" si="160"/>
        <v>7302.48012177083</v>
      </c>
      <c r="H246" s="74">
        <f>(B236/P246)+(B236-(B236/P246)*(A246-1))*(S246/Q246)*365/360</f>
        <v>55322.916666666664</v>
      </c>
      <c r="I246" s="74">
        <f t="shared" si="156"/>
        <v>365.12400608854153</v>
      </c>
      <c r="J246" s="74">
        <f t="shared" si="157"/>
        <v>375</v>
      </c>
      <c r="K246" s="74">
        <f t="shared" si="167"/>
        <v>1239.4394490156242</v>
      </c>
      <c r="L246" s="74">
        <f t="shared" si="168"/>
        <v>1024.1102619254416</v>
      </c>
      <c r="M246" s="74">
        <f t="shared" si="163"/>
        <v>409.015018175156</v>
      </c>
      <c r="N246" s="74">
        <f t="shared" si="158"/>
        <v>830.42443084046818</v>
      </c>
      <c r="O246" s="77">
        <f t="shared" si="159"/>
        <v>686.15387549004595</v>
      </c>
      <c r="P246" s="50">
        <v>16</v>
      </c>
      <c r="Q246" s="51">
        <v>4</v>
      </c>
      <c r="R246" s="46">
        <v>0.05</v>
      </c>
      <c r="S246" s="46">
        <v>7.0000000000000007E-2</v>
      </c>
      <c r="T246" s="47">
        <v>5.0000000000000001E-3</v>
      </c>
    </row>
    <row r="247" spans="1:20" x14ac:dyDescent="0.15">
      <c r="A247" s="48">
        <v>12</v>
      </c>
      <c r="B247" s="76">
        <f t="shared" si="164"/>
        <v>250000</v>
      </c>
      <c r="C247" s="76">
        <f t="shared" si="155"/>
        <v>62500</v>
      </c>
      <c r="D247" s="49">
        <f t="shared" si="165"/>
        <v>9.6032615300000013E-2</v>
      </c>
      <c r="E247" s="74">
        <f>(B236/P247)+(B236-(B236/P247)*(A247-1))*(D247/Q247)*365/360</f>
        <v>56085.400101475694</v>
      </c>
      <c r="F247" s="76">
        <f t="shared" si="166"/>
        <v>50000</v>
      </c>
      <c r="G247" s="74">
        <f t="shared" si="160"/>
        <v>6085.4001014756941</v>
      </c>
      <c r="H247" s="74">
        <f>(B236/P247)+(B236-(B236/P247)*(A247-1))*(S247/Q247)*365/360</f>
        <v>54435.763888888891</v>
      </c>
      <c r="I247" s="74">
        <f t="shared" si="156"/>
        <v>304.27000507378472</v>
      </c>
      <c r="J247" s="74">
        <f t="shared" si="157"/>
        <v>312.5</v>
      </c>
      <c r="K247" s="74">
        <f t="shared" si="167"/>
        <v>1032.8662075130189</v>
      </c>
      <c r="L247" s="74">
        <f t="shared" si="168"/>
        <v>838.74714326407889</v>
      </c>
      <c r="M247" s="74">
        <f t="shared" si="163"/>
        <v>340.84584847929625</v>
      </c>
      <c r="N247" s="74">
        <f t="shared" si="158"/>
        <v>692.02035903372268</v>
      </c>
      <c r="O247" s="77">
        <f t="shared" si="159"/>
        <v>561.96058598693287</v>
      </c>
      <c r="P247" s="50">
        <v>16</v>
      </c>
      <c r="Q247" s="51">
        <v>4</v>
      </c>
      <c r="R247" s="46">
        <v>0.05</v>
      </c>
      <c r="S247" s="46">
        <v>7.0000000000000007E-2</v>
      </c>
      <c r="T247" s="47">
        <v>5.0000000000000001E-3</v>
      </c>
    </row>
    <row r="248" spans="1:20" x14ac:dyDescent="0.15">
      <c r="A248" s="48">
        <v>13</v>
      </c>
      <c r="B248" s="76">
        <f t="shared" si="164"/>
        <v>200000</v>
      </c>
      <c r="C248" s="76">
        <f t="shared" si="155"/>
        <v>50000</v>
      </c>
      <c r="D248" s="49">
        <f t="shared" si="165"/>
        <v>9.6032615300000013E-2</v>
      </c>
      <c r="E248" s="74">
        <f>(B236/P248)+(B236-(B236/P248)*(A248-1))*(D248/Q248)*365/360</f>
        <v>54868.320081180558</v>
      </c>
      <c r="F248" s="76">
        <f t="shared" si="166"/>
        <v>50000</v>
      </c>
      <c r="G248" s="74">
        <f t="shared" si="160"/>
        <v>4868.3200811805582</v>
      </c>
      <c r="H248" s="74">
        <f>(B236/P248)+(B236-(B236/P248)*(A248-1))*(S248/Q248)*365/360</f>
        <v>53548.611111111109</v>
      </c>
      <c r="I248" s="74">
        <f t="shared" si="156"/>
        <v>243.41600405902793</v>
      </c>
      <c r="J248" s="74">
        <f t="shared" si="157"/>
        <v>250</v>
      </c>
      <c r="K248" s="74">
        <f t="shared" si="167"/>
        <v>826.29296601042074</v>
      </c>
      <c r="L248" s="74">
        <f t="shared" si="168"/>
        <v>659.45721337716725</v>
      </c>
      <c r="M248" s="74">
        <f t="shared" si="163"/>
        <v>272.67667878343883</v>
      </c>
      <c r="N248" s="74">
        <f t="shared" si="158"/>
        <v>553.61628722698197</v>
      </c>
      <c r="O248" s="77">
        <f t="shared" si="159"/>
        <v>441.8363329627021</v>
      </c>
      <c r="P248" s="50">
        <v>16</v>
      </c>
      <c r="Q248" s="51">
        <v>4</v>
      </c>
      <c r="R248" s="46">
        <v>0.05</v>
      </c>
      <c r="S248" s="46">
        <v>7.0000000000000007E-2</v>
      </c>
      <c r="T248" s="47">
        <v>5.0000000000000001E-3</v>
      </c>
    </row>
    <row r="249" spans="1:20" x14ac:dyDescent="0.15">
      <c r="A249" s="48">
        <v>14</v>
      </c>
      <c r="B249" s="76">
        <f t="shared" si="164"/>
        <v>150000</v>
      </c>
      <c r="C249" s="76">
        <f t="shared" si="155"/>
        <v>37500</v>
      </c>
      <c r="D249" s="49">
        <f t="shared" si="165"/>
        <v>9.6032615300000013E-2</v>
      </c>
      <c r="E249" s="74">
        <f>(B236/P249)+(B236-(B236/P249)*(A249-1))*(D249/Q249)*365/360</f>
        <v>53651.240060885415</v>
      </c>
      <c r="F249" s="76">
        <f t="shared" si="166"/>
        <v>50000</v>
      </c>
      <c r="G249" s="74">
        <f t="shared" si="160"/>
        <v>3651.240060885415</v>
      </c>
      <c r="H249" s="74">
        <f>(B236/P249)+(B236-(B236/P249)*(A249-1))*(S249/Q249)*365/360</f>
        <v>52661.458333333336</v>
      </c>
      <c r="I249" s="74">
        <f t="shared" si="156"/>
        <v>182.56200304427077</v>
      </c>
      <c r="J249" s="74">
        <f t="shared" si="157"/>
        <v>187.5</v>
      </c>
      <c r="K249" s="74">
        <f t="shared" si="167"/>
        <v>619.71972450780845</v>
      </c>
      <c r="L249" s="74">
        <f t="shared" si="168"/>
        <v>486.08639806670237</v>
      </c>
      <c r="M249" s="74">
        <f t="shared" si="163"/>
        <v>204.50750908757681</v>
      </c>
      <c r="N249" s="74">
        <f t="shared" si="158"/>
        <v>415.21221542023164</v>
      </c>
      <c r="O249" s="77">
        <f t="shared" si="159"/>
        <v>325.67788670469054</v>
      </c>
      <c r="P249" s="50">
        <v>16</v>
      </c>
      <c r="Q249" s="51">
        <v>4</v>
      </c>
      <c r="R249" s="46">
        <v>0.05</v>
      </c>
      <c r="S249" s="46">
        <v>7.0000000000000007E-2</v>
      </c>
      <c r="T249" s="47">
        <v>5.0000000000000001E-3</v>
      </c>
    </row>
    <row r="250" spans="1:20" x14ac:dyDescent="0.15">
      <c r="A250" s="48">
        <v>15</v>
      </c>
      <c r="B250" s="76">
        <f t="shared" si="164"/>
        <v>100000</v>
      </c>
      <c r="C250" s="76">
        <f t="shared" si="155"/>
        <v>25000</v>
      </c>
      <c r="D250" s="49">
        <f t="shared" si="165"/>
        <v>9.6032615300000013E-2</v>
      </c>
      <c r="E250" s="74">
        <f>(B236/P250)+(B236-(B236/P250)*(A250-1))*(D250/Q250)*365/360</f>
        <v>52434.160040590279</v>
      </c>
      <c r="F250" s="76">
        <f t="shared" si="166"/>
        <v>50000</v>
      </c>
      <c r="G250" s="74">
        <f t="shared" si="160"/>
        <v>2434.1600405902791</v>
      </c>
      <c r="H250" s="74">
        <f>(B236/P250)+(B236-(B236/P250)*(A250-1))*(S250/Q250)*365/360</f>
        <v>51774.305555555555</v>
      </c>
      <c r="I250" s="74">
        <f t="shared" si="156"/>
        <v>121.70800202951396</v>
      </c>
      <c r="J250" s="74">
        <f t="shared" si="157"/>
        <v>125</v>
      </c>
      <c r="K250" s="74">
        <f t="shared" si="167"/>
        <v>413.14648300521037</v>
      </c>
      <c r="L250" s="74">
        <f t="shared" si="168"/>
        <v>318.48412649743358</v>
      </c>
      <c r="M250" s="74">
        <f t="shared" si="163"/>
        <v>136.33833939171942</v>
      </c>
      <c r="N250" s="74">
        <f t="shared" si="158"/>
        <v>276.80814361349098</v>
      </c>
      <c r="O250" s="77">
        <f t="shared" si="159"/>
        <v>213.38436475328055</v>
      </c>
      <c r="P250" s="50">
        <v>16</v>
      </c>
      <c r="Q250" s="51">
        <v>4</v>
      </c>
      <c r="R250" s="46">
        <v>0.05</v>
      </c>
      <c r="S250" s="46">
        <v>7.0000000000000007E-2</v>
      </c>
      <c r="T250" s="47">
        <v>5.0000000000000001E-3</v>
      </c>
    </row>
    <row r="251" spans="1:20" ht="12.75" thickBot="1" x14ac:dyDescent="0.2">
      <c r="A251" s="52">
        <v>16</v>
      </c>
      <c r="B251" s="78">
        <f t="shared" si="164"/>
        <v>50000</v>
      </c>
      <c r="C251" s="78">
        <f t="shared" si="155"/>
        <v>12500</v>
      </c>
      <c r="D251" s="53">
        <f t="shared" si="165"/>
        <v>9.6032615300000013E-2</v>
      </c>
      <c r="E251" s="74">
        <f>(B236/P251)+(B236-(B236/P251)*(A251-1))*(D251/Q251)*365/360</f>
        <v>51217.080020295136</v>
      </c>
      <c r="F251" s="76">
        <f>F250</f>
        <v>50000</v>
      </c>
      <c r="G251" s="74">
        <f t="shared" si="160"/>
        <v>1217.0800202951359</v>
      </c>
      <c r="H251" s="74">
        <f>(B236/P251)+(B236-(B236/P251)*(A251-1))*(S251/Q251)*365/360</f>
        <v>50887.152777777781</v>
      </c>
      <c r="I251" s="79">
        <f t="shared" si="156"/>
        <v>60.854001014756797</v>
      </c>
      <c r="J251" s="79">
        <f t="shared" si="157"/>
        <v>62.5</v>
      </c>
      <c r="K251" s="79">
        <f t="shared" si="167"/>
        <v>206.57324150259808</v>
      </c>
      <c r="L251" s="74">
        <f t="shared" si="168"/>
        <v>156.50325626408969</v>
      </c>
      <c r="M251" s="74">
        <f t="shared" si="163"/>
        <v>68.169169695857363</v>
      </c>
      <c r="N251" s="79">
        <f t="shared" si="158"/>
        <v>138.40407180674072</v>
      </c>
      <c r="O251" s="80">
        <f t="shared" si="159"/>
        <v>104.8571816969401</v>
      </c>
      <c r="P251" s="54">
        <v>16</v>
      </c>
      <c r="Q251" s="55">
        <v>4</v>
      </c>
      <c r="R251" s="46">
        <v>0.05</v>
      </c>
      <c r="S251" s="46">
        <v>7.0000000000000007E-2</v>
      </c>
      <c r="T251" s="47">
        <v>5.0000000000000001E-3</v>
      </c>
    </row>
    <row r="252" spans="1:20" ht="12.75" thickBot="1" x14ac:dyDescent="0.2">
      <c r="A252" s="56" t="s">
        <v>83</v>
      </c>
      <c r="B252" s="57"/>
      <c r="C252" s="60">
        <f>SUM(C236:C251)</f>
        <v>1700000</v>
      </c>
      <c r="D252" s="81"/>
      <c r="E252" s="60">
        <f t="shared" ref="E252:O252" si="169">SUM(E236:E251)</f>
        <v>965522.88276013895</v>
      </c>
      <c r="F252" s="60">
        <f t="shared" si="169"/>
        <v>800000</v>
      </c>
      <c r="G252" s="60">
        <f t="shared" si="169"/>
        <v>165522.88276013889</v>
      </c>
      <c r="H252" s="82">
        <f t="shared" si="169"/>
        <v>920652.77777777775</v>
      </c>
      <c r="I252" s="82">
        <f t="shared" si="169"/>
        <v>8276.1441380069464</v>
      </c>
      <c r="J252" s="82">
        <f t="shared" si="169"/>
        <v>8500</v>
      </c>
      <c r="K252" s="82">
        <f t="shared" si="169"/>
        <v>28093.960844354173</v>
      </c>
      <c r="L252" s="82">
        <f t="shared" si="169"/>
        <v>25373.134309288132</v>
      </c>
      <c r="M252" s="82">
        <f t="shared" si="169"/>
        <v>9271.0070786368742</v>
      </c>
      <c r="N252" s="82">
        <f t="shared" si="169"/>
        <v>18822.953765717299</v>
      </c>
      <c r="O252" s="83">
        <f t="shared" si="169"/>
        <v>16999.999987223051</v>
      </c>
    </row>
    <row r="253" spans="1:20" ht="12.75" thickBot="1" x14ac:dyDescent="0.2">
      <c r="A253" s="58" t="s">
        <v>9</v>
      </c>
      <c r="B253" s="59"/>
      <c r="C253" s="81"/>
      <c r="D253" s="81"/>
      <c r="E253" s="81"/>
      <c r="F253" s="60"/>
      <c r="G253" s="60"/>
      <c r="H253" s="60"/>
      <c r="I253" s="60"/>
      <c r="J253" s="60"/>
      <c r="K253" s="60" t="s">
        <v>21</v>
      </c>
      <c r="L253" s="60">
        <f>L252</f>
        <v>25373.134309288132</v>
      </c>
      <c r="M253" s="60"/>
      <c r="N253" s="60" t="s">
        <v>22</v>
      </c>
      <c r="O253" s="83">
        <f>O252</f>
        <v>16999.999987223051</v>
      </c>
    </row>
    <row r="254" spans="1:20" ht="12.75" thickBot="1" x14ac:dyDescent="0.2">
      <c r="A254" s="61" t="s">
        <v>10</v>
      </c>
      <c r="B254" s="62"/>
      <c r="C254" s="84"/>
      <c r="D254" s="85"/>
      <c r="E254" s="85"/>
      <c r="F254" s="86"/>
      <c r="G254" s="86"/>
      <c r="H254" s="87"/>
      <c r="I254" s="87"/>
      <c r="J254" s="60"/>
      <c r="K254" s="60" t="s">
        <v>21</v>
      </c>
      <c r="L254" s="88">
        <f>L253/C252</f>
        <v>1.4925373123110666E-2</v>
      </c>
      <c r="M254" s="89"/>
      <c r="N254" s="60" t="s">
        <v>22</v>
      </c>
      <c r="O254" s="90">
        <f>O253/C252</f>
        <v>9.9999999924841477E-3</v>
      </c>
    </row>
    <row r="255" spans="1:20" ht="36" customHeight="1" x14ac:dyDescent="0.15">
      <c r="A255" s="31" t="s">
        <v>84</v>
      </c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2"/>
      <c r="N255" s="32"/>
      <c r="O255" s="32"/>
    </row>
    <row r="256" spans="1:20" ht="79.5" customHeight="1" x14ac:dyDescent="0.15">
      <c r="A256" s="34" t="s">
        <v>85</v>
      </c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5"/>
      <c r="N256" s="35"/>
      <c r="O256" s="35"/>
    </row>
    <row r="257" spans="1:20" ht="30" customHeight="1" thickBot="1" x14ac:dyDescent="0.2">
      <c r="A257" s="69" t="s">
        <v>61</v>
      </c>
      <c r="B257" s="69"/>
      <c r="C257" s="69"/>
      <c r="D257" s="69"/>
      <c r="E257" s="69"/>
      <c r="F257" s="69"/>
      <c r="G257" s="69"/>
      <c r="H257" s="69"/>
      <c r="I257" s="69"/>
      <c r="J257" s="69"/>
      <c r="K257" s="69"/>
      <c r="L257" s="69"/>
      <c r="M257" s="69"/>
      <c r="N257" s="69"/>
      <c r="O257" s="69"/>
    </row>
    <row r="258" spans="1:20" ht="12.75" thickBot="1" x14ac:dyDescent="0.2">
      <c r="A258" s="37" t="s">
        <v>2</v>
      </c>
      <c r="B258" s="38" t="s">
        <v>3</v>
      </c>
      <c r="C258" s="38" t="s">
        <v>4</v>
      </c>
      <c r="D258" s="38" t="s">
        <v>5</v>
      </c>
      <c r="E258" s="38" t="s">
        <v>6</v>
      </c>
      <c r="F258" s="38" t="s">
        <v>7</v>
      </c>
      <c r="G258" s="38" t="s">
        <v>8</v>
      </c>
      <c r="H258" s="38" t="s">
        <v>15</v>
      </c>
      <c r="I258" s="38" t="s">
        <v>11</v>
      </c>
      <c r="J258" s="38" t="s">
        <v>16</v>
      </c>
      <c r="K258" s="38" t="s">
        <v>18</v>
      </c>
      <c r="L258" s="38" t="s">
        <v>23</v>
      </c>
      <c r="M258" s="38" t="s">
        <v>12</v>
      </c>
      <c r="N258" s="38" t="s">
        <v>19</v>
      </c>
      <c r="O258" s="39" t="s">
        <v>20</v>
      </c>
      <c r="P258" s="40" t="s">
        <v>13</v>
      </c>
      <c r="Q258" s="38" t="s">
        <v>14</v>
      </c>
      <c r="R258" s="41" t="s">
        <v>25</v>
      </c>
      <c r="S258" s="41" t="s">
        <v>26</v>
      </c>
      <c r="T258" s="41" t="s">
        <v>27</v>
      </c>
    </row>
    <row r="259" spans="1:20" x14ac:dyDescent="0.15">
      <c r="A259" s="42">
        <v>1</v>
      </c>
      <c r="B259" s="74">
        <v>800000</v>
      </c>
      <c r="C259" s="74">
        <f t="shared" ref="C259:C274" si="170">B259/Q259</f>
        <v>200000</v>
      </c>
      <c r="D259" s="43">
        <f>S259+2.63945276%</f>
        <v>9.6394527600000002E-2</v>
      </c>
      <c r="E259" s="74">
        <f>(B259/P259)+(B259-(B259/P259)*(A259-1))*(D259/Q259)*365/360</f>
        <v>69546.668096666661</v>
      </c>
      <c r="F259" s="74">
        <f>B259/P259</f>
        <v>50000</v>
      </c>
      <c r="G259" s="74">
        <f>E259-F259</f>
        <v>19546.668096666661</v>
      </c>
      <c r="H259" s="74">
        <f>(B259/P259)+(B259-(B259/P259)*(A259-1))*(S259/Q259)*365/360</f>
        <v>64194.444444444445</v>
      </c>
      <c r="I259" s="74">
        <f t="shared" ref="I259:I274" si="171">G259*R259</f>
        <v>977.33340483333313</v>
      </c>
      <c r="J259" s="74">
        <f t="shared" ref="J259:J274" si="172">C259*T259</f>
        <v>1000</v>
      </c>
      <c r="K259" s="74">
        <f>E259-H259-I259-J259</f>
        <v>3374.8902473888829</v>
      </c>
      <c r="L259" s="74">
        <f>K259/(1+S259/Q259)^A259</f>
        <v>3316.8454519792458</v>
      </c>
      <c r="M259" s="74">
        <f>K259*0.33</f>
        <v>1113.7137816383315</v>
      </c>
      <c r="N259" s="74">
        <f t="shared" ref="N259:N274" si="173">K259-M259</f>
        <v>2261.1764657505514</v>
      </c>
      <c r="O259" s="75">
        <f t="shared" ref="O259:O274" si="174">N259/(1+S259/Q259)^A259</f>
        <v>2222.2864528260948</v>
      </c>
      <c r="P259" s="44">
        <v>16</v>
      </c>
      <c r="Q259" s="45">
        <v>4</v>
      </c>
      <c r="R259" s="46">
        <v>0.05</v>
      </c>
      <c r="S259" s="46">
        <v>7.0000000000000007E-2</v>
      </c>
      <c r="T259" s="47">
        <v>5.0000000000000001E-3</v>
      </c>
    </row>
    <row r="260" spans="1:20" x14ac:dyDescent="0.15">
      <c r="A260" s="48">
        <v>2</v>
      </c>
      <c r="B260" s="76">
        <f>B259-F259</f>
        <v>750000</v>
      </c>
      <c r="C260" s="76">
        <f t="shared" si="170"/>
        <v>187500</v>
      </c>
      <c r="D260" s="49">
        <f>D259</f>
        <v>9.6394527600000002E-2</v>
      </c>
      <c r="E260" s="74">
        <f>(B259/P260)+(B259-(B259/P260)*(A260-1))*(D260/Q260)*365/360</f>
        <v>68325.001340625007</v>
      </c>
      <c r="F260" s="76">
        <f>F259</f>
        <v>50000</v>
      </c>
      <c r="G260" s="74">
        <f t="shared" ref="G260:G274" si="175">E260-F260</f>
        <v>18325.001340625007</v>
      </c>
      <c r="H260" s="74">
        <f>(B259/P260)+(B259-(B259/P260)*(A260-1))*(S260/Q260)*365/360</f>
        <v>63307.291666666672</v>
      </c>
      <c r="I260" s="74">
        <f t="shared" si="171"/>
        <v>916.25006703125041</v>
      </c>
      <c r="J260" s="74">
        <f t="shared" si="172"/>
        <v>937.5</v>
      </c>
      <c r="K260" s="74">
        <f t="shared" ref="K260:K274" si="176">E260-H260-I260-J260</f>
        <v>3163.9596069270856</v>
      </c>
      <c r="L260" s="74">
        <f t="shared" ref="L260:L274" si="177">K260/(1+S260/Q260)^A260</f>
        <v>3056.0615343789195</v>
      </c>
      <c r="M260" s="74">
        <f t="shared" ref="M260:M274" si="178">K260*0.33</f>
        <v>1044.1066702859382</v>
      </c>
      <c r="N260" s="74">
        <f t="shared" si="173"/>
        <v>2119.8529366411476</v>
      </c>
      <c r="O260" s="77">
        <f t="shared" si="174"/>
        <v>2047.5612280338764</v>
      </c>
      <c r="P260" s="50">
        <v>16</v>
      </c>
      <c r="Q260" s="51">
        <v>4</v>
      </c>
      <c r="R260" s="46">
        <v>0.05</v>
      </c>
      <c r="S260" s="46">
        <v>7.0000000000000007E-2</v>
      </c>
      <c r="T260" s="47">
        <v>5.0000000000000001E-3</v>
      </c>
    </row>
    <row r="261" spans="1:20" x14ac:dyDescent="0.15">
      <c r="A261" s="48">
        <v>3</v>
      </c>
      <c r="B261" s="76">
        <f t="shared" ref="B261:B274" si="179">B260-F260</f>
        <v>700000</v>
      </c>
      <c r="C261" s="76">
        <f t="shared" si="170"/>
        <v>175000</v>
      </c>
      <c r="D261" s="49">
        <f t="shared" ref="D261:D274" si="180">D260</f>
        <v>9.6394527600000002E-2</v>
      </c>
      <c r="E261" s="74">
        <f>(B259/P261)+(B259-(B259/P261)*(A261-1))*(D261/Q261)*365/360</f>
        <v>67103.334584583339</v>
      </c>
      <c r="F261" s="76">
        <f t="shared" ref="F261:F273" si="181">F260</f>
        <v>50000</v>
      </c>
      <c r="G261" s="74">
        <f t="shared" si="175"/>
        <v>17103.334584583339</v>
      </c>
      <c r="H261" s="74">
        <f>(B259/P261)+(B259-(B259/P261)*(A261-1))*(S261/Q261)*365/360</f>
        <v>62420.138888888891</v>
      </c>
      <c r="I261" s="74">
        <f t="shared" si="171"/>
        <v>855.166729229167</v>
      </c>
      <c r="J261" s="74">
        <f t="shared" si="172"/>
        <v>875</v>
      </c>
      <c r="K261" s="74">
        <f t="shared" si="176"/>
        <v>2953.0289664652819</v>
      </c>
      <c r="L261" s="74">
        <f t="shared" si="177"/>
        <v>2803.2669275220246</v>
      </c>
      <c r="M261" s="74">
        <f t="shared" si="178"/>
        <v>974.49955893354309</v>
      </c>
      <c r="N261" s="74">
        <f t="shared" si="173"/>
        <v>1978.5294075317388</v>
      </c>
      <c r="O261" s="77">
        <f t="shared" si="174"/>
        <v>1878.1888414397565</v>
      </c>
      <c r="P261" s="50">
        <v>16</v>
      </c>
      <c r="Q261" s="51">
        <v>4</v>
      </c>
      <c r="R261" s="46">
        <v>0.05</v>
      </c>
      <c r="S261" s="46">
        <v>7.0000000000000007E-2</v>
      </c>
      <c r="T261" s="47">
        <v>5.0000000000000001E-3</v>
      </c>
    </row>
    <row r="262" spans="1:20" x14ac:dyDescent="0.15">
      <c r="A262" s="48">
        <v>4</v>
      </c>
      <c r="B262" s="76">
        <f t="shared" si="179"/>
        <v>650000</v>
      </c>
      <c r="C262" s="76">
        <f t="shared" si="170"/>
        <v>162500</v>
      </c>
      <c r="D262" s="49">
        <f t="shared" si="180"/>
        <v>9.6394527600000002E-2</v>
      </c>
      <c r="E262" s="74">
        <f>(B259/P262)+(B259-(B259/P262)*(A262-1))*(D262/Q262)*365/360</f>
        <v>65881.667828541671</v>
      </c>
      <c r="F262" s="76">
        <f t="shared" si="181"/>
        <v>50000</v>
      </c>
      <c r="G262" s="74">
        <f t="shared" si="175"/>
        <v>15881.667828541671</v>
      </c>
      <c r="H262" s="74">
        <f>(B259/P262)+(B259-(B259/P262)*(A262-1))*(S262/Q262)*365/360</f>
        <v>61532.986111111109</v>
      </c>
      <c r="I262" s="74">
        <f t="shared" si="171"/>
        <v>794.0833914270836</v>
      </c>
      <c r="J262" s="74">
        <f t="shared" si="172"/>
        <v>812.5</v>
      </c>
      <c r="K262" s="74">
        <f t="shared" si="176"/>
        <v>2742.0983260034782</v>
      </c>
      <c r="L262" s="74">
        <f t="shared" si="177"/>
        <v>2558.2639563205576</v>
      </c>
      <c r="M262" s="74">
        <f t="shared" si="178"/>
        <v>904.89244758114785</v>
      </c>
      <c r="N262" s="74">
        <f t="shared" si="173"/>
        <v>1837.2058784223304</v>
      </c>
      <c r="O262" s="77">
        <f t="shared" si="174"/>
        <v>1714.0368507347737</v>
      </c>
      <c r="P262" s="50">
        <v>16</v>
      </c>
      <c r="Q262" s="51">
        <v>4</v>
      </c>
      <c r="R262" s="46">
        <v>0.05</v>
      </c>
      <c r="S262" s="46">
        <v>7.0000000000000007E-2</v>
      </c>
      <c r="T262" s="47">
        <v>5.0000000000000001E-3</v>
      </c>
    </row>
    <row r="263" spans="1:20" x14ac:dyDescent="0.15">
      <c r="A263" s="48">
        <v>5</v>
      </c>
      <c r="B263" s="76">
        <f t="shared" si="179"/>
        <v>600000</v>
      </c>
      <c r="C263" s="76">
        <f t="shared" si="170"/>
        <v>150000</v>
      </c>
      <c r="D263" s="49">
        <f t="shared" si="180"/>
        <v>9.6394527600000002E-2</v>
      </c>
      <c r="E263" s="74">
        <f>(B259/P263)+(B259-(B259/P263)*(A263-1))*(D263/Q263)*365/360</f>
        <v>64660.001072500003</v>
      </c>
      <c r="F263" s="76">
        <f t="shared" si="181"/>
        <v>50000</v>
      </c>
      <c r="G263" s="74">
        <f t="shared" si="175"/>
        <v>14660.001072500003</v>
      </c>
      <c r="H263" s="74">
        <f>(B259/P263)+(B259-(B259/P263)*(A263-1))*(S263/Q263)*365/360</f>
        <v>60645.833333333336</v>
      </c>
      <c r="I263" s="74">
        <f t="shared" si="171"/>
        <v>733.00005362500019</v>
      </c>
      <c r="J263" s="74">
        <f t="shared" si="172"/>
        <v>750</v>
      </c>
      <c r="K263" s="74">
        <f t="shared" si="176"/>
        <v>2531.1676855416672</v>
      </c>
      <c r="L263" s="74">
        <f t="shared" si="177"/>
        <v>2320.8593820333872</v>
      </c>
      <c r="M263" s="74">
        <f t="shared" si="178"/>
        <v>835.28533622875023</v>
      </c>
      <c r="N263" s="74">
        <f t="shared" si="173"/>
        <v>1695.8823493129171</v>
      </c>
      <c r="O263" s="77">
        <f t="shared" si="174"/>
        <v>1554.9757859623694</v>
      </c>
      <c r="P263" s="50">
        <v>16</v>
      </c>
      <c r="Q263" s="51">
        <v>4</v>
      </c>
      <c r="R263" s="46">
        <v>0.05</v>
      </c>
      <c r="S263" s="46">
        <v>7.0000000000000007E-2</v>
      </c>
      <c r="T263" s="47">
        <v>5.0000000000000001E-3</v>
      </c>
    </row>
    <row r="264" spans="1:20" x14ac:dyDescent="0.15">
      <c r="A264" s="48">
        <v>6</v>
      </c>
      <c r="B264" s="76">
        <f t="shared" si="179"/>
        <v>550000</v>
      </c>
      <c r="C264" s="76">
        <f t="shared" si="170"/>
        <v>137500</v>
      </c>
      <c r="D264" s="49">
        <f t="shared" si="180"/>
        <v>9.6394527600000002E-2</v>
      </c>
      <c r="E264" s="74">
        <f>(B259/P264)+(B259-(B259/P264)*(A264-1))*(D264/Q264)*365/360</f>
        <v>63438.334316458335</v>
      </c>
      <c r="F264" s="76">
        <f t="shared" si="181"/>
        <v>50000</v>
      </c>
      <c r="G264" s="74">
        <f t="shared" si="175"/>
        <v>13438.334316458335</v>
      </c>
      <c r="H264" s="74">
        <f>(B259/P264)+(B259-(B259/P264)*(A264-1))*(S264/Q264)*365/360</f>
        <v>59758.680555555555</v>
      </c>
      <c r="I264" s="74">
        <f t="shared" si="171"/>
        <v>671.91671582291679</v>
      </c>
      <c r="J264" s="74">
        <f t="shared" si="172"/>
        <v>687.5</v>
      </c>
      <c r="K264" s="74">
        <f t="shared" si="176"/>
        <v>2320.2370450798635</v>
      </c>
      <c r="L264" s="74">
        <f t="shared" si="177"/>
        <v>2090.8643081381883</v>
      </c>
      <c r="M264" s="74">
        <f t="shared" si="178"/>
        <v>765.67822487635499</v>
      </c>
      <c r="N264" s="74">
        <f t="shared" si="173"/>
        <v>1554.5588202035085</v>
      </c>
      <c r="O264" s="77">
        <f t="shared" si="174"/>
        <v>1400.8790864525861</v>
      </c>
      <c r="P264" s="50">
        <v>16</v>
      </c>
      <c r="Q264" s="51">
        <v>4</v>
      </c>
      <c r="R264" s="46">
        <v>0.05</v>
      </c>
      <c r="S264" s="46">
        <v>7.0000000000000007E-2</v>
      </c>
      <c r="T264" s="47">
        <v>5.0000000000000001E-3</v>
      </c>
    </row>
    <row r="265" spans="1:20" x14ac:dyDescent="0.15">
      <c r="A265" s="48">
        <v>7</v>
      </c>
      <c r="B265" s="76">
        <f t="shared" si="179"/>
        <v>500000</v>
      </c>
      <c r="C265" s="76">
        <f t="shared" si="170"/>
        <v>125000</v>
      </c>
      <c r="D265" s="49">
        <f t="shared" si="180"/>
        <v>9.6394527600000002E-2</v>
      </c>
      <c r="E265" s="74">
        <f>(B259/P265)+(B259-(B259/P265)*(A265-1))*(D265/Q265)*365/360</f>
        <v>62216.667560416667</v>
      </c>
      <c r="F265" s="76">
        <f t="shared" si="181"/>
        <v>50000</v>
      </c>
      <c r="G265" s="74">
        <f t="shared" si="175"/>
        <v>12216.667560416667</v>
      </c>
      <c r="H265" s="74">
        <f>(B259/P265)+(B259-(B259/P265)*(A265-1))*(S265/Q265)*365/360</f>
        <v>58871.527777777781</v>
      </c>
      <c r="I265" s="74">
        <f t="shared" si="171"/>
        <v>610.83337802083338</v>
      </c>
      <c r="J265" s="74">
        <f t="shared" si="172"/>
        <v>625</v>
      </c>
      <c r="K265" s="74">
        <f t="shared" si="176"/>
        <v>2109.3064046180525</v>
      </c>
      <c r="L265" s="74">
        <f t="shared" si="177"/>
        <v>1868.0940881288213</v>
      </c>
      <c r="M265" s="74">
        <f t="shared" si="178"/>
        <v>696.07111352395737</v>
      </c>
      <c r="N265" s="74">
        <f t="shared" si="173"/>
        <v>1413.2352910940951</v>
      </c>
      <c r="O265" s="77">
        <f t="shared" si="174"/>
        <v>1251.6230390463104</v>
      </c>
      <c r="P265" s="50">
        <v>16</v>
      </c>
      <c r="Q265" s="51">
        <v>4</v>
      </c>
      <c r="R265" s="46">
        <v>0.05</v>
      </c>
      <c r="S265" s="46">
        <v>7.0000000000000007E-2</v>
      </c>
      <c r="T265" s="47">
        <v>5.0000000000000001E-3</v>
      </c>
    </row>
    <row r="266" spans="1:20" x14ac:dyDescent="0.15">
      <c r="A266" s="48">
        <v>8</v>
      </c>
      <c r="B266" s="76">
        <f t="shared" si="179"/>
        <v>450000</v>
      </c>
      <c r="C266" s="76">
        <f t="shared" si="170"/>
        <v>112500</v>
      </c>
      <c r="D266" s="49">
        <f t="shared" si="180"/>
        <v>9.6394527600000002E-2</v>
      </c>
      <c r="E266" s="74">
        <f>(B259/P266)+(B259-(B259/P266)*(A266-1))*(D266/Q266)*365/360</f>
        <v>60995.000804374999</v>
      </c>
      <c r="F266" s="76">
        <f t="shared" si="181"/>
        <v>50000</v>
      </c>
      <c r="G266" s="74">
        <f t="shared" si="175"/>
        <v>10995.000804374999</v>
      </c>
      <c r="H266" s="74">
        <f>(B259/P266)+(B259-(B259/P266)*(A266-1))*(S266/Q266)*365/360</f>
        <v>57984.375</v>
      </c>
      <c r="I266" s="74">
        <f t="shared" si="171"/>
        <v>549.75004021874997</v>
      </c>
      <c r="J266" s="74">
        <f t="shared" si="172"/>
        <v>562.5</v>
      </c>
      <c r="K266" s="74">
        <f t="shared" si="176"/>
        <v>1898.3757641562488</v>
      </c>
      <c r="L266" s="74">
        <f t="shared" si="177"/>
        <v>1652.3682351999412</v>
      </c>
      <c r="M266" s="74">
        <f t="shared" si="178"/>
        <v>626.46400217156213</v>
      </c>
      <c r="N266" s="74">
        <f t="shared" si="173"/>
        <v>1271.9117619846866</v>
      </c>
      <c r="O266" s="77">
        <f t="shared" si="174"/>
        <v>1107.0867175839605</v>
      </c>
      <c r="P266" s="50">
        <v>16</v>
      </c>
      <c r="Q266" s="51">
        <v>4</v>
      </c>
      <c r="R266" s="46">
        <v>0.05</v>
      </c>
      <c r="S266" s="46">
        <v>7.0000000000000007E-2</v>
      </c>
      <c r="T266" s="47">
        <v>5.0000000000000001E-3</v>
      </c>
    </row>
    <row r="267" spans="1:20" x14ac:dyDescent="0.15">
      <c r="A267" s="48">
        <v>9</v>
      </c>
      <c r="B267" s="76">
        <f t="shared" si="179"/>
        <v>400000</v>
      </c>
      <c r="C267" s="76">
        <f t="shared" si="170"/>
        <v>100000</v>
      </c>
      <c r="D267" s="49">
        <f t="shared" si="180"/>
        <v>9.6394527600000002E-2</v>
      </c>
      <c r="E267" s="74">
        <f>(B259/P267)+(B259-(B259/P267)*(A267-1))*(D267/Q267)*365/360</f>
        <v>59773.33404833333</v>
      </c>
      <c r="F267" s="76">
        <f t="shared" si="181"/>
        <v>50000</v>
      </c>
      <c r="G267" s="74">
        <f t="shared" si="175"/>
        <v>9773.3340483333304</v>
      </c>
      <c r="H267" s="74">
        <f>(B259/P267)+(B259-(B259/P267)*(A267-1))*(S267/Q267)*365/360</f>
        <v>57097.222222222226</v>
      </c>
      <c r="I267" s="74">
        <f t="shared" si="171"/>
        <v>488.66670241666657</v>
      </c>
      <c r="J267" s="74">
        <f t="shared" si="172"/>
        <v>500</v>
      </c>
      <c r="K267" s="74">
        <f t="shared" si="176"/>
        <v>1687.4451236944378</v>
      </c>
      <c r="L267" s="74">
        <f t="shared" si="177"/>
        <v>1443.5103337809976</v>
      </c>
      <c r="M267" s="74">
        <f t="shared" si="178"/>
        <v>556.85689081916451</v>
      </c>
      <c r="N267" s="74">
        <f t="shared" si="173"/>
        <v>1130.5882328752732</v>
      </c>
      <c r="O267" s="77">
        <f t="shared" si="174"/>
        <v>967.15192363326821</v>
      </c>
      <c r="P267" s="50">
        <v>16</v>
      </c>
      <c r="Q267" s="51">
        <v>4</v>
      </c>
      <c r="R267" s="46">
        <v>0.05</v>
      </c>
      <c r="S267" s="46">
        <v>7.0000000000000007E-2</v>
      </c>
      <c r="T267" s="47">
        <v>5.0000000000000001E-3</v>
      </c>
    </row>
    <row r="268" spans="1:20" x14ac:dyDescent="0.15">
      <c r="A268" s="48">
        <v>10</v>
      </c>
      <c r="B268" s="76">
        <f t="shared" si="179"/>
        <v>350000</v>
      </c>
      <c r="C268" s="76">
        <f t="shared" si="170"/>
        <v>87500</v>
      </c>
      <c r="D268" s="49">
        <f t="shared" si="180"/>
        <v>9.6394527600000002E-2</v>
      </c>
      <c r="E268" s="74">
        <f>(B259/P268)+(B259-(B259/P268)*(A268-1))*(D268/Q268)*365/360</f>
        <v>58551.66729229167</v>
      </c>
      <c r="F268" s="76">
        <f t="shared" si="181"/>
        <v>50000</v>
      </c>
      <c r="G268" s="74">
        <f t="shared" si="175"/>
        <v>8551.6672922916696</v>
      </c>
      <c r="H268" s="74">
        <f>(B259/P268)+(B259-(B259/P268)*(A268-1))*(S268/Q268)*365/360</f>
        <v>56210.069444444445</v>
      </c>
      <c r="I268" s="74">
        <f t="shared" si="171"/>
        <v>427.5833646145835</v>
      </c>
      <c r="J268" s="74">
        <f t="shared" si="172"/>
        <v>437.5</v>
      </c>
      <c r="K268" s="74">
        <f t="shared" si="176"/>
        <v>1476.5144832326409</v>
      </c>
      <c r="L268" s="74">
        <f t="shared" si="177"/>
        <v>1241.3479528829282</v>
      </c>
      <c r="M268" s="74">
        <f t="shared" si="178"/>
        <v>487.24977946677154</v>
      </c>
      <c r="N268" s="74">
        <f t="shared" si="173"/>
        <v>989.2647037658694</v>
      </c>
      <c r="O268" s="77">
        <f t="shared" si="174"/>
        <v>831.70312843156194</v>
      </c>
      <c r="P268" s="50">
        <v>16</v>
      </c>
      <c r="Q268" s="51">
        <v>4</v>
      </c>
      <c r="R268" s="46">
        <v>0.05</v>
      </c>
      <c r="S268" s="46">
        <v>7.0000000000000007E-2</v>
      </c>
      <c r="T268" s="47">
        <v>5.0000000000000001E-3</v>
      </c>
    </row>
    <row r="269" spans="1:20" x14ac:dyDescent="0.15">
      <c r="A269" s="48">
        <v>11</v>
      </c>
      <c r="B269" s="76">
        <f t="shared" si="179"/>
        <v>300000</v>
      </c>
      <c r="C269" s="76">
        <f t="shared" si="170"/>
        <v>75000</v>
      </c>
      <c r="D269" s="49">
        <f t="shared" si="180"/>
        <v>9.6394527600000002E-2</v>
      </c>
      <c r="E269" s="74">
        <f>(B259/P269)+(B259-(B259/P269)*(A269-1))*(D269/Q269)*365/360</f>
        <v>57330.000536250001</v>
      </c>
      <c r="F269" s="76">
        <f t="shared" si="181"/>
        <v>50000</v>
      </c>
      <c r="G269" s="74">
        <f t="shared" si="175"/>
        <v>7330.0005362500015</v>
      </c>
      <c r="H269" s="74">
        <f>(B259/P269)+(B259-(B259/P269)*(A269-1))*(S269/Q269)*365/360</f>
        <v>55322.916666666664</v>
      </c>
      <c r="I269" s="74">
        <f t="shared" si="171"/>
        <v>366.5000268125001</v>
      </c>
      <c r="J269" s="74">
        <f t="shared" si="172"/>
        <v>375</v>
      </c>
      <c r="K269" s="74">
        <f t="shared" si="176"/>
        <v>1265.5838427708372</v>
      </c>
      <c r="L269" s="74">
        <f t="shared" si="177"/>
        <v>1045.7125612211419</v>
      </c>
      <c r="M269" s="74">
        <f t="shared" si="178"/>
        <v>417.64266811437631</v>
      </c>
      <c r="N269" s="74">
        <f t="shared" si="173"/>
        <v>847.94117465646093</v>
      </c>
      <c r="O269" s="77">
        <f t="shared" si="174"/>
        <v>700.62741601816492</v>
      </c>
      <c r="P269" s="50">
        <v>16</v>
      </c>
      <c r="Q269" s="51">
        <v>4</v>
      </c>
      <c r="R269" s="46">
        <v>0.05</v>
      </c>
      <c r="S269" s="46">
        <v>7.0000000000000007E-2</v>
      </c>
      <c r="T269" s="47">
        <v>5.0000000000000001E-3</v>
      </c>
    </row>
    <row r="270" spans="1:20" x14ac:dyDescent="0.15">
      <c r="A270" s="48">
        <v>12</v>
      </c>
      <c r="B270" s="76">
        <f t="shared" si="179"/>
        <v>250000</v>
      </c>
      <c r="C270" s="76">
        <f t="shared" si="170"/>
        <v>62500</v>
      </c>
      <c r="D270" s="49">
        <f t="shared" si="180"/>
        <v>9.6394527600000002E-2</v>
      </c>
      <c r="E270" s="74">
        <f>(B259/P270)+(B259-(B259/P270)*(A270-1))*(D270/Q270)*365/360</f>
        <v>56108.333780208333</v>
      </c>
      <c r="F270" s="76">
        <f t="shared" si="181"/>
        <v>50000</v>
      </c>
      <c r="G270" s="74">
        <f t="shared" si="175"/>
        <v>6108.3337802083333</v>
      </c>
      <c r="H270" s="74">
        <f>(B259/P270)+(B259-(B259/P270)*(A270-1))*(S270/Q270)*365/360</f>
        <v>54435.763888888891</v>
      </c>
      <c r="I270" s="74">
        <f t="shared" si="171"/>
        <v>305.41668901041669</v>
      </c>
      <c r="J270" s="74">
        <f t="shared" si="172"/>
        <v>312.5</v>
      </c>
      <c r="K270" s="74">
        <f t="shared" si="176"/>
        <v>1054.6532023090263</v>
      </c>
      <c r="L270" s="74">
        <f t="shared" si="177"/>
        <v>856.43944407955519</v>
      </c>
      <c r="M270" s="74">
        <f t="shared" si="178"/>
        <v>348.03555676197868</v>
      </c>
      <c r="N270" s="74">
        <f t="shared" si="173"/>
        <v>706.61764554704757</v>
      </c>
      <c r="O270" s="77">
        <f t="shared" si="174"/>
        <v>573.81442753330191</v>
      </c>
      <c r="P270" s="50">
        <v>16</v>
      </c>
      <c r="Q270" s="51">
        <v>4</v>
      </c>
      <c r="R270" s="46">
        <v>0.05</v>
      </c>
      <c r="S270" s="46">
        <v>7.0000000000000007E-2</v>
      </c>
      <c r="T270" s="47">
        <v>5.0000000000000001E-3</v>
      </c>
    </row>
    <row r="271" spans="1:20" x14ac:dyDescent="0.15">
      <c r="A271" s="48">
        <v>13</v>
      </c>
      <c r="B271" s="76">
        <f t="shared" si="179"/>
        <v>200000</v>
      </c>
      <c r="C271" s="76">
        <f t="shared" si="170"/>
        <v>50000</v>
      </c>
      <c r="D271" s="49">
        <f t="shared" si="180"/>
        <v>9.6394527600000002E-2</v>
      </c>
      <c r="E271" s="74">
        <f>(B259/P271)+(B259-(B259/P271)*(A271-1))*(D271/Q271)*365/360</f>
        <v>54886.667024166665</v>
      </c>
      <c r="F271" s="76">
        <f t="shared" si="181"/>
        <v>50000</v>
      </c>
      <c r="G271" s="74">
        <f t="shared" si="175"/>
        <v>4886.6670241666652</v>
      </c>
      <c r="H271" s="74">
        <f>(B259/P271)+(B259-(B259/P271)*(A271-1))*(S271/Q271)*365/360</f>
        <v>53548.611111111109</v>
      </c>
      <c r="I271" s="74">
        <f t="shared" si="171"/>
        <v>244.33335120833328</v>
      </c>
      <c r="J271" s="74">
        <f t="shared" si="172"/>
        <v>250</v>
      </c>
      <c r="K271" s="74">
        <f t="shared" si="176"/>
        <v>843.72256184722255</v>
      </c>
      <c r="L271" s="74">
        <f t="shared" si="177"/>
        <v>673.3676218807326</v>
      </c>
      <c r="M271" s="74">
        <f t="shared" si="178"/>
        <v>278.42844540958345</v>
      </c>
      <c r="N271" s="74">
        <f t="shared" si="173"/>
        <v>565.2941164376391</v>
      </c>
      <c r="O271" s="77">
        <f t="shared" si="174"/>
        <v>451.15630666009082</v>
      </c>
      <c r="P271" s="50">
        <v>16</v>
      </c>
      <c r="Q271" s="51">
        <v>4</v>
      </c>
      <c r="R271" s="46">
        <v>0.05</v>
      </c>
      <c r="S271" s="46">
        <v>7.0000000000000007E-2</v>
      </c>
      <c r="T271" s="47">
        <v>5.0000000000000001E-3</v>
      </c>
    </row>
    <row r="272" spans="1:20" x14ac:dyDescent="0.15">
      <c r="A272" s="48">
        <v>14</v>
      </c>
      <c r="B272" s="76">
        <f t="shared" si="179"/>
        <v>150000</v>
      </c>
      <c r="C272" s="76">
        <f t="shared" si="170"/>
        <v>37500</v>
      </c>
      <c r="D272" s="49">
        <f t="shared" si="180"/>
        <v>9.6394527600000002E-2</v>
      </c>
      <c r="E272" s="74">
        <f>(B259/P272)+(B259-(B259/P272)*(A272-1))*(D272/Q272)*365/360</f>
        <v>53665.000268124997</v>
      </c>
      <c r="F272" s="76">
        <f t="shared" si="181"/>
        <v>50000</v>
      </c>
      <c r="G272" s="74">
        <f t="shared" si="175"/>
        <v>3665.0002681249971</v>
      </c>
      <c r="H272" s="74">
        <f>(B259/P272)+(B259-(B259/P272)*(A272-1))*(S272/Q272)*365/360</f>
        <v>52661.458333333336</v>
      </c>
      <c r="I272" s="74">
        <f t="shared" si="171"/>
        <v>183.25001340624988</v>
      </c>
      <c r="J272" s="74">
        <f t="shared" si="172"/>
        <v>187.5</v>
      </c>
      <c r="K272" s="74">
        <f t="shared" si="176"/>
        <v>632.79192138541146</v>
      </c>
      <c r="L272" s="74">
        <f t="shared" si="177"/>
        <v>496.33977042805401</v>
      </c>
      <c r="M272" s="74">
        <f t="shared" si="178"/>
        <v>208.82133405718579</v>
      </c>
      <c r="N272" s="74">
        <f t="shared" si="173"/>
        <v>423.97058732822563</v>
      </c>
      <c r="O272" s="77">
        <f t="shared" si="174"/>
        <v>332.54764618679616</v>
      </c>
      <c r="P272" s="50">
        <v>16</v>
      </c>
      <c r="Q272" s="51">
        <v>4</v>
      </c>
      <c r="R272" s="46">
        <v>0.05</v>
      </c>
      <c r="S272" s="46">
        <v>7.0000000000000007E-2</v>
      </c>
      <c r="T272" s="47">
        <v>5.0000000000000001E-3</v>
      </c>
    </row>
    <row r="273" spans="1:20" x14ac:dyDescent="0.15">
      <c r="A273" s="48">
        <v>15</v>
      </c>
      <c r="B273" s="76">
        <f t="shared" si="179"/>
        <v>100000</v>
      </c>
      <c r="C273" s="76">
        <f t="shared" si="170"/>
        <v>25000</v>
      </c>
      <c r="D273" s="49">
        <f t="shared" si="180"/>
        <v>9.6394527600000002E-2</v>
      </c>
      <c r="E273" s="74">
        <f>(B259/P273)+(B259-(B259/P273)*(A273-1))*(D273/Q273)*365/360</f>
        <v>52443.333512083336</v>
      </c>
      <c r="F273" s="76">
        <f t="shared" si="181"/>
        <v>50000</v>
      </c>
      <c r="G273" s="74">
        <f t="shared" si="175"/>
        <v>2443.3335120833362</v>
      </c>
      <c r="H273" s="74">
        <f>(B259/P273)+(B259-(B259/P273)*(A273-1))*(S273/Q273)*365/360</f>
        <v>51774.305555555555</v>
      </c>
      <c r="I273" s="74">
        <f t="shared" si="171"/>
        <v>122.16667560416681</v>
      </c>
      <c r="J273" s="74">
        <f t="shared" si="172"/>
        <v>125</v>
      </c>
      <c r="K273" s="74">
        <f t="shared" si="176"/>
        <v>421.86128092361469</v>
      </c>
      <c r="L273" s="74">
        <f t="shared" si="177"/>
        <v>325.20214278660927</v>
      </c>
      <c r="M273" s="74">
        <f t="shared" si="178"/>
        <v>139.21422270479286</v>
      </c>
      <c r="N273" s="74">
        <f t="shared" si="173"/>
        <v>282.64705821882183</v>
      </c>
      <c r="O273" s="77">
        <f t="shared" si="174"/>
        <v>217.88543566702822</v>
      </c>
      <c r="P273" s="50">
        <v>16</v>
      </c>
      <c r="Q273" s="51">
        <v>4</v>
      </c>
      <c r="R273" s="46">
        <v>0.05</v>
      </c>
      <c r="S273" s="46">
        <v>7.0000000000000007E-2</v>
      </c>
      <c r="T273" s="47">
        <v>5.0000000000000001E-3</v>
      </c>
    </row>
    <row r="274" spans="1:20" ht="12.75" thickBot="1" x14ac:dyDescent="0.2">
      <c r="A274" s="52">
        <v>16</v>
      </c>
      <c r="B274" s="78">
        <f t="shared" si="179"/>
        <v>50000</v>
      </c>
      <c r="C274" s="78">
        <f t="shared" si="170"/>
        <v>12500</v>
      </c>
      <c r="D274" s="53">
        <f t="shared" si="180"/>
        <v>9.6394527600000002E-2</v>
      </c>
      <c r="E274" s="74">
        <f>(B259/P274)+(B259-(B259/P274)*(A274-1))*(D274/Q274)*365/360</f>
        <v>51221.666756041668</v>
      </c>
      <c r="F274" s="76">
        <f>F273</f>
        <v>50000</v>
      </c>
      <c r="G274" s="74">
        <f t="shared" si="175"/>
        <v>1221.6667560416681</v>
      </c>
      <c r="H274" s="74">
        <f>(B259/P274)+(B259-(B259/P274)*(A274-1))*(S274/Q274)*365/360</f>
        <v>50887.152777777781</v>
      </c>
      <c r="I274" s="79">
        <f t="shared" si="171"/>
        <v>61.083337802083406</v>
      </c>
      <c r="J274" s="79">
        <f t="shared" si="172"/>
        <v>62.5</v>
      </c>
      <c r="K274" s="79">
        <f t="shared" si="176"/>
        <v>210.9306404618037</v>
      </c>
      <c r="L274" s="74">
        <f t="shared" si="177"/>
        <v>159.80449276982975</v>
      </c>
      <c r="M274" s="74">
        <f t="shared" si="178"/>
        <v>69.607111352395222</v>
      </c>
      <c r="N274" s="79">
        <f t="shared" si="173"/>
        <v>141.32352910940847</v>
      </c>
      <c r="O274" s="80">
        <f t="shared" si="174"/>
        <v>107.06901015578593</v>
      </c>
      <c r="P274" s="54">
        <v>16</v>
      </c>
      <c r="Q274" s="55">
        <v>4</v>
      </c>
      <c r="R274" s="46">
        <v>0.05</v>
      </c>
      <c r="S274" s="46">
        <v>7.0000000000000007E-2</v>
      </c>
      <c r="T274" s="47">
        <v>5.0000000000000001E-3</v>
      </c>
    </row>
    <row r="275" spans="1:20" ht="12.75" thickBot="1" x14ac:dyDescent="0.2">
      <c r="A275" s="56" t="s">
        <v>83</v>
      </c>
      <c r="B275" s="57"/>
      <c r="C275" s="60">
        <f>SUM(C259:C274)</f>
        <v>1700000</v>
      </c>
      <c r="D275" s="81"/>
      <c r="E275" s="60">
        <f t="shared" ref="E275:O275" si="182">SUM(E259:E274)</f>
        <v>966146.67882166675</v>
      </c>
      <c r="F275" s="60">
        <f t="shared" si="182"/>
        <v>800000</v>
      </c>
      <c r="G275" s="60">
        <f t="shared" si="182"/>
        <v>166146.67882166672</v>
      </c>
      <c r="H275" s="82">
        <f t="shared" si="182"/>
        <v>920652.77777777775</v>
      </c>
      <c r="I275" s="82">
        <f t="shared" si="182"/>
        <v>8307.333941083336</v>
      </c>
      <c r="J275" s="82">
        <f t="shared" si="182"/>
        <v>8500</v>
      </c>
      <c r="K275" s="82">
        <f t="shared" si="182"/>
        <v>28686.567102805548</v>
      </c>
      <c r="L275" s="82">
        <f t="shared" si="182"/>
        <v>25908.348203530932</v>
      </c>
      <c r="M275" s="82">
        <f t="shared" si="182"/>
        <v>9466.5671439258349</v>
      </c>
      <c r="N275" s="82">
        <f t="shared" si="182"/>
        <v>19219.999958879725</v>
      </c>
      <c r="O275" s="83">
        <f t="shared" si="182"/>
        <v>17358.593296365721</v>
      </c>
    </row>
    <row r="276" spans="1:20" ht="12.75" thickBot="1" x14ac:dyDescent="0.2">
      <c r="A276" s="58" t="s">
        <v>9</v>
      </c>
      <c r="B276" s="59"/>
      <c r="C276" s="81"/>
      <c r="D276" s="81"/>
      <c r="E276" s="81"/>
      <c r="F276" s="60"/>
      <c r="G276" s="60"/>
      <c r="H276" s="60"/>
      <c r="I276" s="60"/>
      <c r="J276" s="60"/>
      <c r="K276" s="60" t="s">
        <v>21</v>
      </c>
      <c r="L276" s="60">
        <f>L275</f>
        <v>25908.348203530932</v>
      </c>
      <c r="M276" s="60"/>
      <c r="N276" s="60" t="s">
        <v>22</v>
      </c>
      <c r="O276" s="83">
        <f>O275</f>
        <v>17358.593296365721</v>
      </c>
    </row>
    <row r="277" spans="1:20" ht="12.75" thickBot="1" x14ac:dyDescent="0.2">
      <c r="A277" s="61" t="s">
        <v>10</v>
      </c>
      <c r="B277" s="62"/>
      <c r="C277" s="84"/>
      <c r="D277" s="85"/>
      <c r="E277" s="85"/>
      <c r="F277" s="86"/>
      <c r="G277" s="86"/>
      <c r="H277" s="87"/>
      <c r="I277" s="87"/>
      <c r="J277" s="60"/>
      <c r="K277" s="60" t="s">
        <v>21</v>
      </c>
      <c r="L277" s="88">
        <f>L276/C275</f>
        <v>1.5240204825606431E-2</v>
      </c>
      <c r="M277" s="89"/>
      <c r="N277" s="60" t="s">
        <v>22</v>
      </c>
      <c r="O277" s="90">
        <f>O276/C275</f>
        <v>1.0210937233156307E-2</v>
      </c>
    </row>
    <row r="279" spans="1:20" ht="40.5" customHeight="1" x14ac:dyDescent="0.15">
      <c r="A279" s="31" t="s">
        <v>86</v>
      </c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2"/>
      <c r="N279" s="32"/>
      <c r="O279" s="32"/>
    </row>
    <row r="280" spans="1:20" ht="81" customHeight="1" x14ac:dyDescent="0.15">
      <c r="A280" s="34" t="s">
        <v>85</v>
      </c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5"/>
      <c r="N280" s="35"/>
      <c r="O280" s="35"/>
    </row>
    <row r="281" spans="1:20" ht="38.25" customHeight="1" thickBot="1" x14ac:dyDescent="0.2">
      <c r="A281" s="69" t="s">
        <v>63</v>
      </c>
      <c r="B281" s="69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</row>
    <row r="282" spans="1:20" ht="12.75" thickBot="1" x14ac:dyDescent="0.2">
      <c r="A282" s="37" t="s">
        <v>2</v>
      </c>
      <c r="B282" s="38" t="s">
        <v>3</v>
      </c>
      <c r="C282" s="38" t="s">
        <v>4</v>
      </c>
      <c r="D282" s="38" t="s">
        <v>5</v>
      </c>
      <c r="E282" s="38" t="s">
        <v>6</v>
      </c>
      <c r="F282" s="38" t="s">
        <v>7</v>
      </c>
      <c r="G282" s="38" t="s">
        <v>8</v>
      </c>
      <c r="H282" s="38" t="s">
        <v>15</v>
      </c>
      <c r="I282" s="38" t="s">
        <v>11</v>
      </c>
      <c r="J282" s="38" t="s">
        <v>16</v>
      </c>
      <c r="K282" s="38" t="s">
        <v>18</v>
      </c>
      <c r="L282" s="38" t="s">
        <v>23</v>
      </c>
      <c r="M282" s="38" t="s">
        <v>12</v>
      </c>
      <c r="N282" s="38" t="s">
        <v>19</v>
      </c>
      <c r="O282" s="39" t="s">
        <v>20</v>
      </c>
      <c r="P282" s="40" t="s">
        <v>13</v>
      </c>
      <c r="Q282" s="38" t="s">
        <v>14</v>
      </c>
      <c r="R282" s="41" t="s">
        <v>25</v>
      </c>
      <c r="S282" s="41" t="s">
        <v>26</v>
      </c>
      <c r="T282" s="41" t="s">
        <v>27</v>
      </c>
    </row>
    <row r="283" spans="1:20" x14ac:dyDescent="0.15">
      <c r="A283" s="42">
        <v>1</v>
      </c>
      <c r="B283" s="74">
        <v>800000</v>
      </c>
      <c r="C283" s="74">
        <f t="shared" ref="C283:C298" si="183">B283/Q283</f>
        <v>200000</v>
      </c>
      <c r="D283" s="43">
        <f>S283+2.63945276%</f>
        <v>9.6394527600000002E-2</v>
      </c>
      <c r="E283" s="74">
        <f>G283+F283</f>
        <v>19278.90552</v>
      </c>
      <c r="F283" s="74">
        <v>0</v>
      </c>
      <c r="G283" s="74">
        <f>B283*D283/Q283</f>
        <v>19278.90552</v>
      </c>
      <c r="H283" s="74">
        <f>B283*S283/Q283+F283</f>
        <v>14000.000000000002</v>
      </c>
      <c r="I283" s="74">
        <f t="shared" ref="I283:I298" si="184">G283*R283</f>
        <v>963.94527600000004</v>
      </c>
      <c r="J283" s="74">
        <f t="shared" ref="J283:J298" si="185">C283*T283</f>
        <v>1000</v>
      </c>
      <c r="K283" s="74">
        <f>E283-H283-I283-J283</f>
        <v>3314.9602439999981</v>
      </c>
      <c r="L283" s="74">
        <f>K283/(1+S283/Q283)^A283</f>
        <v>3257.9461857493834</v>
      </c>
      <c r="M283" s="74">
        <f>K283*0.33</f>
        <v>1093.9368805199995</v>
      </c>
      <c r="N283" s="74">
        <f t="shared" ref="N283:N298" si="186">K283-M283</f>
        <v>2221.0233634799988</v>
      </c>
      <c r="O283" s="75">
        <f t="shared" ref="O283:O298" si="187">N283/(1+S283/Q283)^A283</f>
        <v>2182.8239444520873</v>
      </c>
      <c r="P283" s="44">
        <v>16</v>
      </c>
      <c r="Q283" s="45">
        <v>4</v>
      </c>
      <c r="R283" s="46">
        <v>0.05</v>
      </c>
      <c r="S283" s="46">
        <v>7.0000000000000007E-2</v>
      </c>
      <c r="T283" s="47">
        <v>5.0000000000000001E-3</v>
      </c>
    </row>
    <row r="284" spans="1:20" x14ac:dyDescent="0.15">
      <c r="A284" s="48">
        <v>2</v>
      </c>
      <c r="B284" s="76">
        <f>B283-F283</f>
        <v>800000</v>
      </c>
      <c r="C284" s="76">
        <f t="shared" si="183"/>
        <v>200000</v>
      </c>
      <c r="D284" s="49">
        <f>D283</f>
        <v>9.6394527600000002E-2</v>
      </c>
      <c r="E284" s="74">
        <f t="shared" ref="E284:E298" si="188">G284+F284</f>
        <v>19278.90552</v>
      </c>
      <c r="F284" s="76">
        <f>F283</f>
        <v>0</v>
      </c>
      <c r="G284" s="74">
        <f t="shared" ref="G284:G298" si="189">B284*D284/Q284</f>
        <v>19278.90552</v>
      </c>
      <c r="H284" s="74">
        <f t="shared" ref="H284:H298" si="190">B284*S284/Q284+F284</f>
        <v>14000.000000000002</v>
      </c>
      <c r="I284" s="74">
        <f t="shared" si="184"/>
        <v>963.94527600000004</v>
      </c>
      <c r="J284" s="74">
        <f t="shared" si="185"/>
        <v>1000</v>
      </c>
      <c r="K284" s="74">
        <f t="shared" ref="K284:K298" si="191">E284-H284-I284-J284</f>
        <v>3314.9602439999981</v>
      </c>
      <c r="L284" s="74">
        <f t="shared" ref="L284:L298" si="192">K284/(1+S284/Q284)^A284</f>
        <v>3201.9127132672074</v>
      </c>
      <c r="M284" s="74">
        <f t="shared" ref="M284:M298" si="193">K284*0.33</f>
        <v>1093.9368805199995</v>
      </c>
      <c r="N284" s="74">
        <f t="shared" si="186"/>
        <v>2221.0233634799988</v>
      </c>
      <c r="O284" s="77">
        <f t="shared" si="187"/>
        <v>2145.2815178890291</v>
      </c>
      <c r="P284" s="50">
        <v>16</v>
      </c>
      <c r="Q284" s="51">
        <v>4</v>
      </c>
      <c r="R284" s="46">
        <v>0.05</v>
      </c>
      <c r="S284" s="46">
        <v>7.0000000000000007E-2</v>
      </c>
      <c r="T284" s="47">
        <v>5.0000000000000001E-3</v>
      </c>
    </row>
    <row r="285" spans="1:20" x14ac:dyDescent="0.15">
      <c r="A285" s="48">
        <v>3</v>
      </c>
      <c r="B285" s="76">
        <f t="shared" ref="B285:B298" si="194">B284-F284</f>
        <v>800000</v>
      </c>
      <c r="C285" s="76">
        <f t="shared" si="183"/>
        <v>200000</v>
      </c>
      <c r="D285" s="49">
        <f t="shared" ref="D285:D298" si="195">D284</f>
        <v>9.6394527600000002E-2</v>
      </c>
      <c r="E285" s="74">
        <f t="shared" si="188"/>
        <v>19278.90552</v>
      </c>
      <c r="F285" s="76">
        <f t="shared" ref="F285:F297" si="196">F284</f>
        <v>0</v>
      </c>
      <c r="G285" s="74">
        <f t="shared" si="189"/>
        <v>19278.90552</v>
      </c>
      <c r="H285" s="74">
        <f t="shared" si="190"/>
        <v>14000.000000000002</v>
      </c>
      <c r="I285" s="74">
        <f t="shared" si="184"/>
        <v>963.94527600000004</v>
      </c>
      <c r="J285" s="74">
        <f t="shared" si="185"/>
        <v>1000</v>
      </c>
      <c r="K285" s="74">
        <f t="shared" si="191"/>
        <v>3314.9602439999981</v>
      </c>
      <c r="L285" s="74">
        <f t="shared" si="192"/>
        <v>3146.8429614419729</v>
      </c>
      <c r="M285" s="74">
        <f t="shared" si="193"/>
        <v>1093.9368805199995</v>
      </c>
      <c r="N285" s="74">
        <f t="shared" si="186"/>
        <v>2221.0233634799988</v>
      </c>
      <c r="O285" s="77">
        <f t="shared" si="187"/>
        <v>2108.3847841661218</v>
      </c>
      <c r="P285" s="50">
        <v>16</v>
      </c>
      <c r="Q285" s="51">
        <v>4</v>
      </c>
      <c r="R285" s="46">
        <v>0.05</v>
      </c>
      <c r="S285" s="46">
        <v>7.0000000000000007E-2</v>
      </c>
      <c r="T285" s="47">
        <v>5.0000000000000001E-3</v>
      </c>
    </row>
    <row r="286" spans="1:20" x14ac:dyDescent="0.15">
      <c r="A286" s="48">
        <v>4</v>
      </c>
      <c r="B286" s="76">
        <f t="shared" si="194"/>
        <v>800000</v>
      </c>
      <c r="C286" s="76">
        <f t="shared" si="183"/>
        <v>200000</v>
      </c>
      <c r="D286" s="49">
        <f t="shared" si="195"/>
        <v>9.6394527600000002E-2</v>
      </c>
      <c r="E286" s="74">
        <f t="shared" si="188"/>
        <v>19278.90552</v>
      </c>
      <c r="F286" s="76">
        <f t="shared" si="196"/>
        <v>0</v>
      </c>
      <c r="G286" s="74">
        <f t="shared" si="189"/>
        <v>19278.90552</v>
      </c>
      <c r="H286" s="74">
        <f t="shared" si="190"/>
        <v>14000.000000000002</v>
      </c>
      <c r="I286" s="74">
        <f t="shared" si="184"/>
        <v>963.94527600000004</v>
      </c>
      <c r="J286" s="74">
        <f t="shared" si="185"/>
        <v>1000</v>
      </c>
      <c r="K286" s="74">
        <f t="shared" si="191"/>
        <v>3314.9602439999981</v>
      </c>
      <c r="L286" s="74">
        <f t="shared" si="192"/>
        <v>3092.7203552255255</v>
      </c>
      <c r="M286" s="74">
        <f t="shared" si="193"/>
        <v>1093.9368805199995</v>
      </c>
      <c r="N286" s="74">
        <f t="shared" si="186"/>
        <v>2221.0233634799988</v>
      </c>
      <c r="O286" s="77">
        <f t="shared" si="187"/>
        <v>2072.1226380011021</v>
      </c>
      <c r="P286" s="50">
        <v>16</v>
      </c>
      <c r="Q286" s="51">
        <v>4</v>
      </c>
      <c r="R286" s="46">
        <v>0.05</v>
      </c>
      <c r="S286" s="46">
        <v>7.0000000000000007E-2</v>
      </c>
      <c r="T286" s="47">
        <v>5.0000000000000001E-3</v>
      </c>
    </row>
    <row r="287" spans="1:20" x14ac:dyDescent="0.15">
      <c r="A287" s="48">
        <v>5</v>
      </c>
      <c r="B287" s="76">
        <f t="shared" si="194"/>
        <v>800000</v>
      </c>
      <c r="C287" s="76">
        <f t="shared" si="183"/>
        <v>200000</v>
      </c>
      <c r="D287" s="49">
        <f t="shared" si="195"/>
        <v>9.6394527600000002E-2</v>
      </c>
      <c r="E287" s="74">
        <f t="shared" si="188"/>
        <v>19278.90552</v>
      </c>
      <c r="F287" s="76">
        <f t="shared" si="196"/>
        <v>0</v>
      </c>
      <c r="G287" s="74">
        <f t="shared" si="189"/>
        <v>19278.90552</v>
      </c>
      <c r="H287" s="74">
        <f t="shared" si="190"/>
        <v>14000.000000000002</v>
      </c>
      <c r="I287" s="74">
        <f t="shared" si="184"/>
        <v>963.94527600000004</v>
      </c>
      <c r="J287" s="74">
        <f t="shared" si="185"/>
        <v>1000</v>
      </c>
      <c r="K287" s="74">
        <f t="shared" si="191"/>
        <v>3314.9602439999981</v>
      </c>
      <c r="L287" s="74">
        <f t="shared" si="192"/>
        <v>3039.5286046442511</v>
      </c>
      <c r="M287" s="74">
        <f t="shared" si="193"/>
        <v>1093.9368805199995</v>
      </c>
      <c r="N287" s="74">
        <f t="shared" si="186"/>
        <v>2221.0233634799988</v>
      </c>
      <c r="O287" s="77">
        <f t="shared" si="187"/>
        <v>2036.4841651116483</v>
      </c>
      <c r="P287" s="50">
        <v>16</v>
      </c>
      <c r="Q287" s="51">
        <v>4</v>
      </c>
      <c r="R287" s="46">
        <v>0.05</v>
      </c>
      <c r="S287" s="46">
        <v>7.0000000000000007E-2</v>
      </c>
      <c r="T287" s="47">
        <v>5.0000000000000001E-3</v>
      </c>
    </row>
    <row r="288" spans="1:20" x14ac:dyDescent="0.15">
      <c r="A288" s="48">
        <v>6</v>
      </c>
      <c r="B288" s="76">
        <f t="shared" si="194"/>
        <v>800000</v>
      </c>
      <c r="C288" s="76">
        <f t="shared" si="183"/>
        <v>200000</v>
      </c>
      <c r="D288" s="49">
        <f t="shared" si="195"/>
        <v>9.6394527600000002E-2</v>
      </c>
      <c r="E288" s="74">
        <f t="shared" si="188"/>
        <v>19278.90552</v>
      </c>
      <c r="F288" s="76">
        <f t="shared" si="196"/>
        <v>0</v>
      </c>
      <c r="G288" s="74">
        <f t="shared" si="189"/>
        <v>19278.90552</v>
      </c>
      <c r="H288" s="74">
        <f t="shared" si="190"/>
        <v>14000.000000000002</v>
      </c>
      <c r="I288" s="74">
        <f t="shared" si="184"/>
        <v>963.94527600000004</v>
      </c>
      <c r="J288" s="74">
        <f t="shared" si="185"/>
        <v>1000</v>
      </c>
      <c r="K288" s="74">
        <f t="shared" si="191"/>
        <v>3314.9602439999981</v>
      </c>
      <c r="L288" s="74">
        <f t="shared" si="192"/>
        <v>2987.2516998960696</v>
      </c>
      <c r="M288" s="74">
        <f t="shared" si="193"/>
        <v>1093.9368805199995</v>
      </c>
      <c r="N288" s="74">
        <f t="shared" si="186"/>
        <v>2221.0233634799988</v>
      </c>
      <c r="O288" s="77">
        <f t="shared" si="187"/>
        <v>2001.4586389303668</v>
      </c>
      <c r="P288" s="50">
        <v>16</v>
      </c>
      <c r="Q288" s="51">
        <v>4</v>
      </c>
      <c r="R288" s="46">
        <v>0.05</v>
      </c>
      <c r="S288" s="46">
        <v>7.0000000000000007E-2</v>
      </c>
      <c r="T288" s="47">
        <v>5.0000000000000001E-3</v>
      </c>
    </row>
    <row r="289" spans="1:20" x14ac:dyDescent="0.15">
      <c r="A289" s="48">
        <v>7</v>
      </c>
      <c r="B289" s="76">
        <f t="shared" si="194"/>
        <v>800000</v>
      </c>
      <c r="C289" s="76">
        <f t="shared" si="183"/>
        <v>200000</v>
      </c>
      <c r="D289" s="49">
        <f t="shared" si="195"/>
        <v>9.6394527600000002E-2</v>
      </c>
      <c r="E289" s="74">
        <f t="shared" si="188"/>
        <v>19278.90552</v>
      </c>
      <c r="F289" s="76">
        <f t="shared" si="196"/>
        <v>0</v>
      </c>
      <c r="G289" s="74">
        <f t="shared" si="189"/>
        <v>19278.90552</v>
      </c>
      <c r="H289" s="74">
        <f t="shared" si="190"/>
        <v>14000.000000000002</v>
      </c>
      <c r="I289" s="74">
        <f t="shared" si="184"/>
        <v>963.94527600000004</v>
      </c>
      <c r="J289" s="74">
        <f t="shared" si="185"/>
        <v>1000</v>
      </c>
      <c r="K289" s="74">
        <f t="shared" si="191"/>
        <v>3314.9602439999981</v>
      </c>
      <c r="L289" s="74">
        <f t="shared" si="192"/>
        <v>2935.8739065317641</v>
      </c>
      <c r="M289" s="74">
        <f t="shared" si="193"/>
        <v>1093.9368805199995</v>
      </c>
      <c r="N289" s="74">
        <f t="shared" si="186"/>
        <v>2221.0233634799988</v>
      </c>
      <c r="O289" s="77">
        <f t="shared" si="187"/>
        <v>1967.0355173762821</v>
      </c>
      <c r="P289" s="50">
        <v>16</v>
      </c>
      <c r="Q289" s="51">
        <v>4</v>
      </c>
      <c r="R289" s="46">
        <v>0.05</v>
      </c>
      <c r="S289" s="46">
        <v>7.0000000000000007E-2</v>
      </c>
      <c r="T289" s="47">
        <v>5.0000000000000001E-3</v>
      </c>
    </row>
    <row r="290" spans="1:20" x14ac:dyDescent="0.15">
      <c r="A290" s="48">
        <v>8</v>
      </c>
      <c r="B290" s="76">
        <f t="shared" si="194"/>
        <v>800000</v>
      </c>
      <c r="C290" s="76">
        <f t="shared" si="183"/>
        <v>200000</v>
      </c>
      <c r="D290" s="49">
        <f t="shared" si="195"/>
        <v>9.6394527600000002E-2</v>
      </c>
      <c r="E290" s="74">
        <f t="shared" si="188"/>
        <v>219278.90552</v>
      </c>
      <c r="F290" s="76">
        <v>200000</v>
      </c>
      <c r="G290" s="74">
        <f t="shared" si="189"/>
        <v>19278.90552</v>
      </c>
      <c r="H290" s="74">
        <f t="shared" si="190"/>
        <v>214000</v>
      </c>
      <c r="I290" s="74">
        <f t="shared" si="184"/>
        <v>963.94527600000004</v>
      </c>
      <c r="J290" s="74">
        <f t="shared" si="185"/>
        <v>1000</v>
      </c>
      <c r="K290" s="74">
        <f t="shared" si="191"/>
        <v>3314.9602439999999</v>
      </c>
      <c r="L290" s="74">
        <f t="shared" si="192"/>
        <v>2885.3797607191791</v>
      </c>
      <c r="M290" s="74">
        <f t="shared" si="193"/>
        <v>1093.9368805199999</v>
      </c>
      <c r="N290" s="74">
        <f t="shared" si="186"/>
        <v>2221.0233634799997</v>
      </c>
      <c r="O290" s="77">
        <f t="shared" si="187"/>
        <v>1933.2044396818499</v>
      </c>
      <c r="P290" s="50">
        <v>16</v>
      </c>
      <c r="Q290" s="51">
        <v>4</v>
      </c>
      <c r="R290" s="46">
        <v>0.05</v>
      </c>
      <c r="S290" s="46">
        <v>7.0000000000000007E-2</v>
      </c>
      <c r="T290" s="47">
        <v>5.0000000000000001E-3</v>
      </c>
    </row>
    <row r="291" spans="1:20" x14ac:dyDescent="0.15">
      <c r="A291" s="48">
        <v>9</v>
      </c>
      <c r="B291" s="76">
        <f t="shared" si="194"/>
        <v>600000</v>
      </c>
      <c r="C291" s="76">
        <f t="shared" si="183"/>
        <v>150000</v>
      </c>
      <c r="D291" s="49">
        <f t="shared" si="195"/>
        <v>9.6394527600000002E-2</v>
      </c>
      <c r="E291" s="74">
        <f t="shared" si="188"/>
        <v>14459.17914</v>
      </c>
      <c r="F291" s="76">
        <v>0</v>
      </c>
      <c r="G291" s="74">
        <f t="shared" si="189"/>
        <v>14459.17914</v>
      </c>
      <c r="H291" s="74">
        <f t="shared" si="190"/>
        <v>10500.000000000002</v>
      </c>
      <c r="I291" s="74">
        <f t="shared" si="184"/>
        <v>722.95895700000005</v>
      </c>
      <c r="J291" s="74">
        <f t="shared" si="185"/>
        <v>750</v>
      </c>
      <c r="K291" s="74">
        <f t="shared" si="191"/>
        <v>2486.2201829999985</v>
      </c>
      <c r="L291" s="74">
        <f t="shared" si="192"/>
        <v>2126.8155484416543</v>
      </c>
      <c r="M291" s="74">
        <f t="shared" si="193"/>
        <v>820.45266038999955</v>
      </c>
      <c r="N291" s="74">
        <f t="shared" si="186"/>
        <v>1665.7675226099991</v>
      </c>
      <c r="O291" s="77">
        <f t="shared" si="187"/>
        <v>1424.9664174559084</v>
      </c>
      <c r="P291" s="50">
        <v>16</v>
      </c>
      <c r="Q291" s="51">
        <v>4</v>
      </c>
      <c r="R291" s="46">
        <v>0.05</v>
      </c>
      <c r="S291" s="46">
        <v>7.0000000000000007E-2</v>
      </c>
      <c r="T291" s="47">
        <v>5.0000000000000001E-3</v>
      </c>
    </row>
    <row r="292" spans="1:20" x14ac:dyDescent="0.15">
      <c r="A292" s="48">
        <v>10</v>
      </c>
      <c r="B292" s="76">
        <f t="shared" si="194"/>
        <v>600000</v>
      </c>
      <c r="C292" s="76">
        <f t="shared" si="183"/>
        <v>150000</v>
      </c>
      <c r="D292" s="49">
        <f t="shared" si="195"/>
        <v>9.6394527600000002E-2</v>
      </c>
      <c r="E292" s="74">
        <f t="shared" si="188"/>
        <v>14459.17914</v>
      </c>
      <c r="F292" s="76">
        <f t="shared" si="196"/>
        <v>0</v>
      </c>
      <c r="G292" s="74">
        <f t="shared" si="189"/>
        <v>14459.17914</v>
      </c>
      <c r="H292" s="74">
        <f t="shared" si="190"/>
        <v>10500.000000000002</v>
      </c>
      <c r="I292" s="74">
        <f t="shared" si="184"/>
        <v>722.95895700000005</v>
      </c>
      <c r="J292" s="74">
        <f t="shared" si="185"/>
        <v>750</v>
      </c>
      <c r="K292" s="74">
        <f t="shared" si="191"/>
        <v>2486.2201829999985</v>
      </c>
      <c r="L292" s="74">
        <f t="shared" si="192"/>
        <v>2090.236411244869</v>
      </c>
      <c r="M292" s="74">
        <f t="shared" si="193"/>
        <v>820.45266038999955</v>
      </c>
      <c r="N292" s="74">
        <f t="shared" si="186"/>
        <v>1665.7675226099991</v>
      </c>
      <c r="O292" s="77">
        <f t="shared" si="187"/>
        <v>1400.4583955340622</v>
      </c>
      <c r="P292" s="50">
        <v>16</v>
      </c>
      <c r="Q292" s="51">
        <v>4</v>
      </c>
      <c r="R292" s="46">
        <v>0.05</v>
      </c>
      <c r="S292" s="46">
        <v>7.0000000000000007E-2</v>
      </c>
      <c r="T292" s="47">
        <v>5.0000000000000001E-3</v>
      </c>
    </row>
    <row r="293" spans="1:20" x14ac:dyDescent="0.15">
      <c r="A293" s="48">
        <v>11</v>
      </c>
      <c r="B293" s="76">
        <f t="shared" si="194"/>
        <v>600000</v>
      </c>
      <c r="C293" s="76">
        <f t="shared" si="183"/>
        <v>150000</v>
      </c>
      <c r="D293" s="49">
        <f t="shared" si="195"/>
        <v>9.6394527600000002E-2</v>
      </c>
      <c r="E293" s="74">
        <f t="shared" si="188"/>
        <v>14459.17914</v>
      </c>
      <c r="F293" s="76">
        <f t="shared" si="196"/>
        <v>0</v>
      </c>
      <c r="G293" s="74">
        <f t="shared" si="189"/>
        <v>14459.17914</v>
      </c>
      <c r="H293" s="74">
        <f t="shared" si="190"/>
        <v>10500.000000000002</v>
      </c>
      <c r="I293" s="74">
        <f t="shared" si="184"/>
        <v>722.95895700000005</v>
      </c>
      <c r="J293" s="74">
        <f t="shared" si="185"/>
        <v>750</v>
      </c>
      <c r="K293" s="74">
        <f t="shared" si="191"/>
        <v>2486.2201829999985</v>
      </c>
      <c r="L293" s="74">
        <f t="shared" si="192"/>
        <v>2054.2863992578564</v>
      </c>
      <c r="M293" s="74">
        <f t="shared" si="193"/>
        <v>820.45266038999955</v>
      </c>
      <c r="N293" s="74">
        <f t="shared" si="186"/>
        <v>1665.7675226099991</v>
      </c>
      <c r="O293" s="77">
        <f t="shared" si="187"/>
        <v>1376.3718875027639</v>
      </c>
      <c r="P293" s="50">
        <v>16</v>
      </c>
      <c r="Q293" s="51">
        <v>4</v>
      </c>
      <c r="R293" s="46">
        <v>0.05</v>
      </c>
      <c r="S293" s="46">
        <v>7.0000000000000007E-2</v>
      </c>
      <c r="T293" s="47">
        <v>5.0000000000000001E-3</v>
      </c>
    </row>
    <row r="294" spans="1:20" x14ac:dyDescent="0.15">
      <c r="A294" s="48">
        <v>12</v>
      </c>
      <c r="B294" s="76">
        <f t="shared" si="194"/>
        <v>600000</v>
      </c>
      <c r="C294" s="76">
        <f t="shared" si="183"/>
        <v>150000</v>
      </c>
      <c r="D294" s="49">
        <f t="shared" si="195"/>
        <v>9.6394527600000002E-2</v>
      </c>
      <c r="E294" s="74">
        <f t="shared" si="188"/>
        <v>214459.17913999999</v>
      </c>
      <c r="F294" s="76">
        <v>200000</v>
      </c>
      <c r="G294" s="74">
        <f t="shared" si="189"/>
        <v>14459.17914</v>
      </c>
      <c r="H294" s="74">
        <f t="shared" si="190"/>
        <v>210500</v>
      </c>
      <c r="I294" s="74">
        <f t="shared" si="184"/>
        <v>722.95895700000005</v>
      </c>
      <c r="J294" s="74">
        <f t="shared" si="185"/>
        <v>750</v>
      </c>
      <c r="K294" s="74">
        <f t="shared" si="191"/>
        <v>2486.2201829999931</v>
      </c>
      <c r="L294" s="74">
        <f t="shared" si="192"/>
        <v>2018.9546921453086</v>
      </c>
      <c r="M294" s="74">
        <f t="shared" si="193"/>
        <v>820.45266038999773</v>
      </c>
      <c r="N294" s="74">
        <f t="shared" si="186"/>
        <v>1665.7675226099955</v>
      </c>
      <c r="O294" s="77">
        <f t="shared" si="187"/>
        <v>1352.6996437373568</v>
      </c>
      <c r="P294" s="50">
        <v>16</v>
      </c>
      <c r="Q294" s="51">
        <v>4</v>
      </c>
      <c r="R294" s="46">
        <v>0.05</v>
      </c>
      <c r="S294" s="46">
        <v>7.0000000000000007E-2</v>
      </c>
      <c r="T294" s="47">
        <v>5.0000000000000001E-3</v>
      </c>
    </row>
    <row r="295" spans="1:20" x14ac:dyDescent="0.15">
      <c r="A295" s="48">
        <v>13</v>
      </c>
      <c r="B295" s="76">
        <f t="shared" si="194"/>
        <v>400000</v>
      </c>
      <c r="C295" s="76">
        <f t="shared" si="183"/>
        <v>100000</v>
      </c>
      <c r="D295" s="49">
        <f t="shared" si="195"/>
        <v>9.6394527600000002E-2</v>
      </c>
      <c r="E295" s="74">
        <f t="shared" si="188"/>
        <v>9639.4527600000001</v>
      </c>
      <c r="F295" s="76">
        <v>0</v>
      </c>
      <c r="G295" s="74">
        <f t="shared" si="189"/>
        <v>9639.4527600000001</v>
      </c>
      <c r="H295" s="74">
        <f t="shared" si="190"/>
        <v>7000.0000000000009</v>
      </c>
      <c r="I295" s="74">
        <f t="shared" si="184"/>
        <v>481.97263800000002</v>
      </c>
      <c r="J295" s="74">
        <f t="shared" si="185"/>
        <v>500</v>
      </c>
      <c r="K295" s="74">
        <f t="shared" si="191"/>
        <v>1657.480121999999</v>
      </c>
      <c r="L295" s="74">
        <f t="shared" si="192"/>
        <v>1322.8204371140462</v>
      </c>
      <c r="M295" s="74">
        <f t="shared" si="193"/>
        <v>546.96844025999974</v>
      </c>
      <c r="N295" s="74">
        <f t="shared" si="186"/>
        <v>1110.5116817399994</v>
      </c>
      <c r="O295" s="77">
        <f t="shared" si="187"/>
        <v>886.28969286641097</v>
      </c>
      <c r="P295" s="50">
        <v>16</v>
      </c>
      <c r="Q295" s="51">
        <v>4</v>
      </c>
      <c r="R295" s="46">
        <v>0.05</v>
      </c>
      <c r="S295" s="46">
        <v>7.0000000000000007E-2</v>
      </c>
      <c r="T295" s="47">
        <v>5.0000000000000001E-3</v>
      </c>
    </row>
    <row r="296" spans="1:20" x14ac:dyDescent="0.15">
      <c r="A296" s="48">
        <v>14</v>
      </c>
      <c r="B296" s="76">
        <f t="shared" si="194"/>
        <v>400000</v>
      </c>
      <c r="C296" s="76">
        <f t="shared" si="183"/>
        <v>100000</v>
      </c>
      <c r="D296" s="49">
        <f t="shared" si="195"/>
        <v>9.6394527600000002E-2</v>
      </c>
      <c r="E296" s="74">
        <f t="shared" si="188"/>
        <v>9639.4527600000001</v>
      </c>
      <c r="F296" s="76">
        <f t="shared" si="196"/>
        <v>0</v>
      </c>
      <c r="G296" s="74">
        <f t="shared" si="189"/>
        <v>9639.4527600000001</v>
      </c>
      <c r="H296" s="74">
        <f t="shared" si="190"/>
        <v>7000.0000000000009</v>
      </c>
      <c r="I296" s="74">
        <f t="shared" si="184"/>
        <v>481.97263800000002</v>
      </c>
      <c r="J296" s="74">
        <f t="shared" si="185"/>
        <v>500</v>
      </c>
      <c r="K296" s="74">
        <f t="shared" si="191"/>
        <v>1657.480121999999</v>
      </c>
      <c r="L296" s="74">
        <f t="shared" si="192"/>
        <v>1300.0692256649102</v>
      </c>
      <c r="M296" s="74">
        <f t="shared" si="193"/>
        <v>546.96844025999974</v>
      </c>
      <c r="N296" s="74">
        <f t="shared" si="186"/>
        <v>1110.5116817399994</v>
      </c>
      <c r="O296" s="77">
        <f t="shared" si="187"/>
        <v>871.04638119548974</v>
      </c>
      <c r="P296" s="50">
        <v>16</v>
      </c>
      <c r="Q296" s="51">
        <v>4</v>
      </c>
      <c r="R296" s="46">
        <v>0.05</v>
      </c>
      <c r="S296" s="46">
        <v>7.0000000000000007E-2</v>
      </c>
      <c r="T296" s="47">
        <v>5.0000000000000001E-3</v>
      </c>
    </row>
    <row r="297" spans="1:20" x14ac:dyDescent="0.15">
      <c r="A297" s="48">
        <v>15</v>
      </c>
      <c r="B297" s="76">
        <f t="shared" si="194"/>
        <v>400000</v>
      </c>
      <c r="C297" s="76">
        <f t="shared" si="183"/>
        <v>100000</v>
      </c>
      <c r="D297" s="49">
        <f t="shared" si="195"/>
        <v>9.6394527600000002E-2</v>
      </c>
      <c r="E297" s="74">
        <f t="shared" si="188"/>
        <v>9639.4527600000001</v>
      </c>
      <c r="F297" s="76">
        <f t="shared" si="196"/>
        <v>0</v>
      </c>
      <c r="G297" s="74">
        <f t="shared" si="189"/>
        <v>9639.4527600000001</v>
      </c>
      <c r="H297" s="74">
        <f t="shared" si="190"/>
        <v>7000.0000000000009</v>
      </c>
      <c r="I297" s="74">
        <f t="shared" si="184"/>
        <v>481.97263800000002</v>
      </c>
      <c r="J297" s="74">
        <f t="shared" si="185"/>
        <v>500</v>
      </c>
      <c r="K297" s="74">
        <f t="shared" si="191"/>
        <v>1657.480121999999</v>
      </c>
      <c r="L297" s="74">
        <f t="shared" si="192"/>
        <v>1277.7093126927866</v>
      </c>
      <c r="M297" s="74">
        <f t="shared" si="193"/>
        <v>546.96844025999974</v>
      </c>
      <c r="N297" s="74">
        <f t="shared" si="186"/>
        <v>1110.5116817399994</v>
      </c>
      <c r="O297" s="77">
        <f t="shared" si="187"/>
        <v>856.06523950416704</v>
      </c>
      <c r="P297" s="50">
        <v>16</v>
      </c>
      <c r="Q297" s="51">
        <v>4</v>
      </c>
      <c r="R297" s="46">
        <v>0.05</v>
      </c>
      <c r="S297" s="46">
        <v>7.0000000000000007E-2</v>
      </c>
      <c r="T297" s="47">
        <v>5.0000000000000001E-3</v>
      </c>
    </row>
    <row r="298" spans="1:20" ht="12.75" thickBot="1" x14ac:dyDescent="0.2">
      <c r="A298" s="52">
        <v>16</v>
      </c>
      <c r="B298" s="78">
        <f t="shared" si="194"/>
        <v>400000</v>
      </c>
      <c r="C298" s="78">
        <f t="shared" si="183"/>
        <v>100000</v>
      </c>
      <c r="D298" s="53">
        <f t="shared" si="195"/>
        <v>9.6394527600000002E-2</v>
      </c>
      <c r="E298" s="74">
        <f t="shared" si="188"/>
        <v>409639.45276000001</v>
      </c>
      <c r="F298" s="76">
        <v>400000</v>
      </c>
      <c r="G298" s="74">
        <f t="shared" si="189"/>
        <v>9639.4527600000001</v>
      </c>
      <c r="H298" s="74">
        <f t="shared" si="190"/>
        <v>407000</v>
      </c>
      <c r="I298" s="79">
        <f t="shared" si="184"/>
        <v>481.97263800000002</v>
      </c>
      <c r="J298" s="79">
        <f t="shared" si="185"/>
        <v>500</v>
      </c>
      <c r="K298" s="79">
        <f t="shared" si="191"/>
        <v>1657.4801220000145</v>
      </c>
      <c r="L298" s="74">
        <f t="shared" si="192"/>
        <v>1255.7339682484501</v>
      </c>
      <c r="M298" s="74">
        <f t="shared" si="193"/>
        <v>546.96844026000485</v>
      </c>
      <c r="N298" s="79">
        <f t="shared" si="186"/>
        <v>1110.5116817400096</v>
      </c>
      <c r="O298" s="80">
        <f t="shared" si="187"/>
        <v>841.34175872646153</v>
      </c>
      <c r="P298" s="54">
        <v>16</v>
      </c>
      <c r="Q298" s="55">
        <v>4</v>
      </c>
      <c r="R298" s="46">
        <v>0.05</v>
      </c>
      <c r="S298" s="46">
        <v>7.0000000000000007E-2</v>
      </c>
      <c r="T298" s="47">
        <v>5.0000000000000001E-3</v>
      </c>
    </row>
    <row r="299" spans="1:20" ht="12.75" thickBot="1" x14ac:dyDescent="0.2">
      <c r="A299" s="56" t="s">
        <v>83</v>
      </c>
      <c r="B299" s="57"/>
      <c r="C299" s="60">
        <f>SUM(C283:C298)</f>
        <v>2600000</v>
      </c>
      <c r="D299" s="81"/>
      <c r="E299" s="60">
        <f t="shared" ref="E299:O299" si="197">SUM(E283:E298)</f>
        <v>1050625.7717600001</v>
      </c>
      <c r="F299" s="60">
        <f t="shared" si="197"/>
        <v>800000</v>
      </c>
      <c r="G299" s="60">
        <f t="shared" si="197"/>
        <v>250625.77176000003</v>
      </c>
      <c r="H299" s="82">
        <f t="shared" si="197"/>
        <v>982000</v>
      </c>
      <c r="I299" s="82">
        <f t="shared" si="197"/>
        <v>12531.288588000001</v>
      </c>
      <c r="J299" s="82">
        <f t="shared" si="197"/>
        <v>13000</v>
      </c>
      <c r="K299" s="82">
        <f t="shared" si="197"/>
        <v>43094.483171999986</v>
      </c>
      <c r="L299" s="82">
        <f t="shared" si="197"/>
        <v>37994.082182285245</v>
      </c>
      <c r="M299" s="82">
        <f t="shared" si="197"/>
        <v>14221.179446759996</v>
      </c>
      <c r="N299" s="82">
        <f t="shared" si="197"/>
        <v>28873.303725239992</v>
      </c>
      <c r="O299" s="83">
        <f t="shared" si="197"/>
        <v>25456.035062131108</v>
      </c>
    </row>
    <row r="300" spans="1:20" ht="12.75" thickBot="1" x14ac:dyDescent="0.2">
      <c r="A300" s="58" t="s">
        <v>9</v>
      </c>
      <c r="B300" s="59"/>
      <c r="C300" s="81"/>
      <c r="D300" s="81"/>
      <c r="E300" s="81"/>
      <c r="F300" s="60"/>
      <c r="G300" s="60"/>
      <c r="H300" s="60"/>
      <c r="I300" s="60"/>
      <c r="J300" s="60"/>
      <c r="K300" s="60" t="s">
        <v>21</v>
      </c>
      <c r="L300" s="60">
        <f>L299</f>
        <v>37994.082182285245</v>
      </c>
      <c r="M300" s="60"/>
      <c r="N300" s="60" t="s">
        <v>22</v>
      </c>
      <c r="O300" s="83">
        <f>O299</f>
        <v>25456.035062131108</v>
      </c>
    </row>
    <row r="301" spans="1:20" ht="12.75" thickBot="1" x14ac:dyDescent="0.2">
      <c r="A301" s="61" t="s">
        <v>10</v>
      </c>
      <c r="B301" s="62"/>
      <c r="C301" s="84"/>
      <c r="D301" s="85"/>
      <c r="E301" s="85"/>
      <c r="F301" s="86"/>
      <c r="G301" s="86"/>
      <c r="H301" s="87"/>
      <c r="I301" s="87"/>
      <c r="J301" s="60"/>
      <c r="K301" s="60" t="s">
        <v>21</v>
      </c>
      <c r="L301" s="88">
        <f>L300/C299</f>
        <v>1.4613108531648171E-2</v>
      </c>
      <c r="M301" s="89"/>
      <c r="N301" s="60" t="s">
        <v>22</v>
      </c>
      <c r="O301" s="90">
        <f>O300/C299</f>
        <v>9.7907827162042726E-3</v>
      </c>
    </row>
    <row r="303" spans="1:20" ht="39" customHeight="1" x14ac:dyDescent="0.15">
      <c r="A303" s="31" t="s">
        <v>87</v>
      </c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2"/>
      <c r="N303" s="32"/>
      <c r="O303" s="32"/>
      <c r="P303" s="33" t="s">
        <v>62</v>
      </c>
    </row>
    <row r="304" spans="1:20" ht="81" customHeight="1" x14ac:dyDescent="0.15">
      <c r="A304" s="34" t="s">
        <v>85</v>
      </c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5"/>
      <c r="N304" s="35"/>
      <c r="O304" s="35"/>
    </row>
    <row r="305" spans="1:20" ht="33.75" customHeight="1" thickBot="1" x14ac:dyDescent="0.2">
      <c r="A305" s="69" t="s">
        <v>63</v>
      </c>
      <c r="B305" s="69"/>
      <c r="C305" s="69"/>
      <c r="D305" s="69"/>
      <c r="E305" s="69"/>
      <c r="F305" s="69"/>
      <c r="G305" s="69"/>
      <c r="H305" s="69"/>
      <c r="I305" s="69"/>
      <c r="J305" s="69"/>
      <c r="K305" s="69"/>
      <c r="L305" s="69"/>
      <c r="M305" s="69"/>
      <c r="N305" s="69"/>
      <c r="O305" s="69"/>
    </row>
    <row r="306" spans="1:20" ht="24" customHeight="1" thickBot="1" x14ac:dyDescent="0.2">
      <c r="A306" s="37" t="s">
        <v>2</v>
      </c>
      <c r="B306" s="38" t="s">
        <v>3</v>
      </c>
      <c r="C306" s="38" t="s">
        <v>4</v>
      </c>
      <c r="D306" s="38" t="s">
        <v>5</v>
      </c>
      <c r="E306" s="38" t="s">
        <v>6</v>
      </c>
      <c r="F306" s="38" t="s">
        <v>7</v>
      </c>
      <c r="G306" s="38" t="s">
        <v>8</v>
      </c>
      <c r="H306" s="38" t="s">
        <v>15</v>
      </c>
      <c r="I306" s="38" t="s">
        <v>11</v>
      </c>
      <c r="J306" s="38" t="s">
        <v>16</v>
      </c>
      <c r="K306" s="38" t="s">
        <v>18</v>
      </c>
      <c r="L306" s="38" t="s">
        <v>23</v>
      </c>
      <c r="M306" s="38" t="s">
        <v>12</v>
      </c>
      <c r="N306" s="38" t="s">
        <v>19</v>
      </c>
      <c r="O306" s="39" t="s">
        <v>20</v>
      </c>
      <c r="P306" s="40" t="s">
        <v>13</v>
      </c>
      <c r="Q306" s="38" t="s">
        <v>14</v>
      </c>
      <c r="R306" s="41" t="s">
        <v>25</v>
      </c>
      <c r="S306" s="41" t="s">
        <v>26</v>
      </c>
      <c r="T306" s="41" t="s">
        <v>27</v>
      </c>
    </row>
    <row r="307" spans="1:20" x14ac:dyDescent="0.15">
      <c r="A307" s="42">
        <v>1</v>
      </c>
      <c r="B307" s="74">
        <v>800000</v>
      </c>
      <c r="C307" s="74">
        <f t="shared" ref="C307:C322" si="198">B307/Q307</f>
        <v>200000</v>
      </c>
      <c r="D307" s="43">
        <f>S307+2.63945276%</f>
        <v>9.6394527600000002E-2</v>
      </c>
      <c r="E307" s="74">
        <f>G307+F307</f>
        <v>19278.90552</v>
      </c>
      <c r="F307" s="74">
        <v>0</v>
      </c>
      <c r="G307" s="74">
        <f>B307*D307/Q307</f>
        <v>19278.90552</v>
      </c>
      <c r="H307" s="74">
        <f>B307*S307/Q307+F307</f>
        <v>14000.000000000002</v>
      </c>
      <c r="I307" s="74">
        <f t="shared" ref="I307:I322" si="199">G307*R307</f>
        <v>963.94527600000004</v>
      </c>
      <c r="J307" s="74">
        <f>C307*T307</f>
        <v>1000</v>
      </c>
      <c r="K307" s="74">
        <f>E307-H307-I307-J307</f>
        <v>3314.9602439999981</v>
      </c>
      <c r="L307" s="74">
        <f>K307/(1+S307/Q307)^A307</f>
        <v>3257.9461857493834</v>
      </c>
      <c r="M307" s="74">
        <f>K307*0.33</f>
        <v>1093.9368805199995</v>
      </c>
      <c r="N307" s="74">
        <f t="shared" ref="N307:N322" si="200">K307-M307</f>
        <v>2221.0233634799988</v>
      </c>
      <c r="O307" s="75">
        <f t="shared" ref="O307:O322" si="201">N307/(1+S307/Q307)^A307</f>
        <v>2182.8239444520873</v>
      </c>
      <c r="P307" s="44">
        <v>16</v>
      </c>
      <c r="Q307" s="45">
        <v>4</v>
      </c>
      <c r="R307" s="46">
        <v>0.05</v>
      </c>
      <c r="S307" s="46">
        <v>7.0000000000000007E-2</v>
      </c>
      <c r="T307" s="47">
        <v>5.0000000000000001E-3</v>
      </c>
    </row>
    <row r="308" spans="1:20" x14ac:dyDescent="0.15">
      <c r="A308" s="48">
        <v>2</v>
      </c>
      <c r="B308" s="76">
        <f>B307-F307</f>
        <v>800000</v>
      </c>
      <c r="C308" s="76">
        <f t="shared" si="198"/>
        <v>200000</v>
      </c>
      <c r="D308" s="49">
        <f>D307</f>
        <v>9.6394527600000002E-2</v>
      </c>
      <c r="E308" s="74">
        <f t="shared" ref="E308:E322" si="202">G308+F308</f>
        <v>19278.90552</v>
      </c>
      <c r="F308" s="76">
        <f t="shared" ref="F308:F313" si="203">F307</f>
        <v>0</v>
      </c>
      <c r="G308" s="74">
        <f t="shared" ref="G308:G322" si="204">B308*D308/Q308</f>
        <v>19278.90552</v>
      </c>
      <c r="H308" s="74">
        <f t="shared" ref="H308:H322" si="205">B308*S308/Q308+F308</f>
        <v>14000.000000000002</v>
      </c>
      <c r="I308" s="74">
        <f t="shared" si="199"/>
        <v>963.94527600000004</v>
      </c>
      <c r="J308" s="74">
        <v>948.04</v>
      </c>
      <c r="K308" s="74">
        <f t="shared" ref="K308:K322" si="206">E308-H308-I308-J308</f>
        <v>3366.9202439999981</v>
      </c>
      <c r="L308" s="74">
        <f t="shared" ref="L308:L322" si="207">K308/(1+S308/Q308)^A308</f>
        <v>3252.1007614896539</v>
      </c>
      <c r="M308" s="74">
        <f t="shared" ref="M308:M322" si="208">K308*0.33</f>
        <v>1111.0836805199995</v>
      </c>
      <c r="N308" s="74">
        <f t="shared" si="200"/>
        <v>2255.8365634799984</v>
      </c>
      <c r="O308" s="77">
        <f t="shared" si="201"/>
        <v>2178.9075101980675</v>
      </c>
      <c r="P308" s="50">
        <v>16</v>
      </c>
      <c r="Q308" s="51">
        <v>4</v>
      </c>
      <c r="R308" s="46">
        <v>0.05</v>
      </c>
      <c r="S308" s="46">
        <v>7.0000000000000007E-2</v>
      </c>
      <c r="T308" s="47">
        <v>5.0000000000000001E-3</v>
      </c>
    </row>
    <row r="309" spans="1:20" x14ac:dyDescent="0.15">
      <c r="A309" s="48">
        <v>3</v>
      </c>
      <c r="B309" s="76">
        <f t="shared" ref="B309:B322" si="209">B308-F308</f>
        <v>800000</v>
      </c>
      <c r="C309" s="76">
        <f t="shared" si="198"/>
        <v>200000</v>
      </c>
      <c r="D309" s="49">
        <f t="shared" ref="D309:D322" si="210">D308</f>
        <v>9.6394527600000002E-2</v>
      </c>
      <c r="E309" s="74">
        <f t="shared" si="202"/>
        <v>19278.90552</v>
      </c>
      <c r="F309" s="76">
        <f t="shared" si="203"/>
        <v>0</v>
      </c>
      <c r="G309" s="74">
        <f t="shared" si="204"/>
        <v>19278.90552</v>
      </c>
      <c r="H309" s="74">
        <f t="shared" si="205"/>
        <v>14000.000000000002</v>
      </c>
      <c r="I309" s="74">
        <f t="shared" si="199"/>
        <v>963.94527600000004</v>
      </c>
      <c r="J309" s="74">
        <v>894.82</v>
      </c>
      <c r="K309" s="74">
        <f t="shared" si="206"/>
        <v>3420.1402439999979</v>
      </c>
      <c r="L309" s="74">
        <f t="shared" si="207"/>
        <v>3246.6887871297895</v>
      </c>
      <c r="M309" s="74">
        <f t="shared" si="208"/>
        <v>1128.6462805199994</v>
      </c>
      <c r="N309" s="74">
        <f t="shared" si="200"/>
        <v>2291.4939634799985</v>
      </c>
      <c r="O309" s="77">
        <f t="shared" si="201"/>
        <v>2175.2814873769589</v>
      </c>
      <c r="P309" s="50">
        <v>16</v>
      </c>
      <c r="Q309" s="51">
        <v>4</v>
      </c>
      <c r="R309" s="46">
        <v>0.05</v>
      </c>
      <c r="S309" s="46">
        <v>7.0000000000000007E-2</v>
      </c>
      <c r="T309" s="47">
        <v>5.0000000000000001E-3</v>
      </c>
    </row>
    <row r="310" spans="1:20" x14ac:dyDescent="0.15">
      <c r="A310" s="48">
        <v>4</v>
      </c>
      <c r="B310" s="76">
        <f t="shared" si="209"/>
        <v>800000</v>
      </c>
      <c r="C310" s="76">
        <f t="shared" si="198"/>
        <v>200000</v>
      </c>
      <c r="D310" s="49">
        <f t="shared" si="210"/>
        <v>9.6394527600000002E-2</v>
      </c>
      <c r="E310" s="74">
        <f t="shared" si="202"/>
        <v>19278.90552</v>
      </c>
      <c r="F310" s="76">
        <f t="shared" si="203"/>
        <v>0</v>
      </c>
      <c r="G310" s="74">
        <f t="shared" si="204"/>
        <v>19278.90552</v>
      </c>
      <c r="H310" s="74">
        <f t="shared" si="205"/>
        <v>14000.000000000002</v>
      </c>
      <c r="I310" s="74">
        <f t="shared" si="199"/>
        <v>963.94527600000004</v>
      </c>
      <c r="J310" s="74">
        <v>840.32</v>
      </c>
      <c r="K310" s="74">
        <f t="shared" si="206"/>
        <v>3474.6402439999979</v>
      </c>
      <c r="L310" s="74">
        <f t="shared" si="207"/>
        <v>3241.6951693929836</v>
      </c>
      <c r="M310" s="74">
        <f t="shared" si="208"/>
        <v>1146.6312805199993</v>
      </c>
      <c r="N310" s="74">
        <f t="shared" si="200"/>
        <v>2328.0089634799988</v>
      </c>
      <c r="O310" s="77">
        <f t="shared" si="201"/>
        <v>2171.9357634932994</v>
      </c>
      <c r="P310" s="50">
        <v>16</v>
      </c>
      <c r="Q310" s="51">
        <v>4</v>
      </c>
      <c r="R310" s="46">
        <v>0.05</v>
      </c>
      <c r="S310" s="46">
        <v>7.0000000000000007E-2</v>
      </c>
      <c r="T310" s="47">
        <v>5.0000000000000001E-3</v>
      </c>
    </row>
    <row r="311" spans="1:20" x14ac:dyDescent="0.15">
      <c r="A311" s="48">
        <v>5</v>
      </c>
      <c r="B311" s="76">
        <f t="shared" si="209"/>
        <v>800000</v>
      </c>
      <c r="C311" s="76">
        <f t="shared" si="198"/>
        <v>200000</v>
      </c>
      <c r="D311" s="49">
        <f t="shared" si="210"/>
        <v>9.6394527600000002E-2</v>
      </c>
      <c r="E311" s="74">
        <f t="shared" si="202"/>
        <v>19278.90552</v>
      </c>
      <c r="F311" s="76">
        <f t="shared" si="203"/>
        <v>0</v>
      </c>
      <c r="G311" s="74">
        <f t="shared" si="204"/>
        <v>19278.90552</v>
      </c>
      <c r="H311" s="74">
        <f t="shared" si="205"/>
        <v>14000.000000000002</v>
      </c>
      <c r="I311" s="74">
        <f t="shared" si="199"/>
        <v>963.94527600000004</v>
      </c>
      <c r="J311" s="74">
        <v>784.51</v>
      </c>
      <c r="K311" s="74">
        <f t="shared" si="206"/>
        <v>3530.4502439999978</v>
      </c>
      <c r="L311" s="74">
        <f t="shared" si="207"/>
        <v>3237.1140870645313</v>
      </c>
      <c r="M311" s="74">
        <f t="shared" si="208"/>
        <v>1165.0485805199994</v>
      </c>
      <c r="N311" s="74">
        <f t="shared" si="200"/>
        <v>2365.4016634799982</v>
      </c>
      <c r="O311" s="77">
        <f t="shared" si="201"/>
        <v>2168.8664383332357</v>
      </c>
      <c r="P311" s="50">
        <v>16</v>
      </c>
      <c r="Q311" s="51">
        <v>4</v>
      </c>
      <c r="R311" s="46">
        <v>0.05</v>
      </c>
      <c r="S311" s="46">
        <v>7.0000000000000007E-2</v>
      </c>
      <c r="T311" s="47">
        <v>5.0000000000000001E-3</v>
      </c>
    </row>
    <row r="312" spans="1:20" x14ac:dyDescent="0.15">
      <c r="A312" s="48">
        <v>6</v>
      </c>
      <c r="B312" s="76">
        <f t="shared" si="209"/>
        <v>800000</v>
      </c>
      <c r="C312" s="76">
        <f t="shared" si="198"/>
        <v>200000</v>
      </c>
      <c r="D312" s="49">
        <f t="shared" si="210"/>
        <v>9.6394527600000002E-2</v>
      </c>
      <c r="E312" s="74">
        <f t="shared" si="202"/>
        <v>19278.90552</v>
      </c>
      <c r="F312" s="76">
        <f t="shared" si="203"/>
        <v>0</v>
      </c>
      <c r="G312" s="74">
        <f t="shared" si="204"/>
        <v>19278.90552</v>
      </c>
      <c r="H312" s="74">
        <f t="shared" si="205"/>
        <v>14000.000000000002</v>
      </c>
      <c r="I312" s="74">
        <f t="shared" si="199"/>
        <v>963.94527600000004</v>
      </c>
      <c r="J312" s="74">
        <v>727.35</v>
      </c>
      <c r="K312" s="74">
        <f t="shared" si="206"/>
        <v>3587.6102439999981</v>
      </c>
      <c r="L312" s="74">
        <f t="shared" si="207"/>
        <v>3232.9482138892145</v>
      </c>
      <c r="M312" s="74">
        <f t="shared" si="208"/>
        <v>1183.9113805199995</v>
      </c>
      <c r="N312" s="74">
        <f t="shared" si="200"/>
        <v>2403.6988634799986</v>
      </c>
      <c r="O312" s="77">
        <f t="shared" si="201"/>
        <v>2166.0753033057736</v>
      </c>
      <c r="P312" s="50">
        <v>16</v>
      </c>
      <c r="Q312" s="51">
        <v>4</v>
      </c>
      <c r="R312" s="46">
        <v>0.05</v>
      </c>
      <c r="S312" s="46">
        <v>7.0000000000000007E-2</v>
      </c>
      <c r="T312" s="47">
        <v>5.0000000000000001E-3</v>
      </c>
    </row>
    <row r="313" spans="1:20" x14ac:dyDescent="0.15">
      <c r="A313" s="48">
        <v>7</v>
      </c>
      <c r="B313" s="76">
        <f t="shared" si="209"/>
        <v>800000</v>
      </c>
      <c r="C313" s="76">
        <f t="shared" si="198"/>
        <v>200000</v>
      </c>
      <c r="D313" s="49">
        <f t="shared" si="210"/>
        <v>9.6394527600000002E-2</v>
      </c>
      <c r="E313" s="74">
        <f t="shared" si="202"/>
        <v>19278.90552</v>
      </c>
      <c r="F313" s="76">
        <f t="shared" si="203"/>
        <v>0</v>
      </c>
      <c r="G313" s="74">
        <f t="shared" si="204"/>
        <v>19278.90552</v>
      </c>
      <c r="H313" s="74">
        <f t="shared" si="205"/>
        <v>14000.000000000002</v>
      </c>
      <c r="I313" s="74">
        <f t="shared" si="199"/>
        <v>963.94527600000004</v>
      </c>
      <c r="J313" s="74">
        <v>668.82</v>
      </c>
      <c r="K313" s="74">
        <f t="shared" si="206"/>
        <v>3646.1402439999979</v>
      </c>
      <c r="L313" s="74">
        <f t="shared" si="207"/>
        <v>3229.1814121421362</v>
      </c>
      <c r="M313" s="74">
        <f t="shared" si="208"/>
        <v>1203.2262805199994</v>
      </c>
      <c r="N313" s="74">
        <f t="shared" si="200"/>
        <v>2442.9139634799985</v>
      </c>
      <c r="O313" s="77">
        <f t="shared" si="201"/>
        <v>2163.5515461352311</v>
      </c>
      <c r="P313" s="50">
        <v>16</v>
      </c>
      <c r="Q313" s="51">
        <v>4</v>
      </c>
      <c r="R313" s="46">
        <v>0.05</v>
      </c>
      <c r="S313" s="46">
        <v>7.0000000000000007E-2</v>
      </c>
      <c r="T313" s="47">
        <v>5.0000000000000001E-3</v>
      </c>
    </row>
    <row r="314" spans="1:20" x14ac:dyDescent="0.15">
      <c r="A314" s="48">
        <v>8</v>
      </c>
      <c r="B314" s="76">
        <f t="shared" si="209"/>
        <v>800000</v>
      </c>
      <c r="C314" s="76">
        <f t="shared" si="198"/>
        <v>200000</v>
      </c>
      <c r="D314" s="49">
        <f t="shared" si="210"/>
        <v>9.6394527600000002E-2</v>
      </c>
      <c r="E314" s="74">
        <f t="shared" si="202"/>
        <v>219278.90552</v>
      </c>
      <c r="F314" s="76">
        <v>200000</v>
      </c>
      <c r="G314" s="74">
        <f t="shared" si="204"/>
        <v>19278.90552</v>
      </c>
      <c r="H314" s="74">
        <f t="shared" si="205"/>
        <v>214000</v>
      </c>
      <c r="I314" s="74">
        <f t="shared" si="199"/>
        <v>963.94527600000004</v>
      </c>
      <c r="J314" s="74">
        <v>608.87</v>
      </c>
      <c r="K314" s="74">
        <f t="shared" si="206"/>
        <v>3706.090244</v>
      </c>
      <c r="L314" s="74">
        <f t="shared" si="207"/>
        <v>3225.8238393028537</v>
      </c>
      <c r="M314" s="74">
        <f t="shared" si="208"/>
        <v>1223.00978052</v>
      </c>
      <c r="N314" s="74">
        <f t="shared" si="200"/>
        <v>2483.0804634799997</v>
      </c>
      <c r="O314" s="77">
        <f t="shared" si="201"/>
        <v>2161.3019723329116</v>
      </c>
      <c r="P314" s="50">
        <v>16</v>
      </c>
      <c r="Q314" s="51">
        <v>4</v>
      </c>
      <c r="R314" s="46">
        <v>0.05</v>
      </c>
      <c r="S314" s="46">
        <v>7.0000000000000007E-2</v>
      </c>
      <c r="T314" s="47">
        <v>5.0000000000000001E-3</v>
      </c>
    </row>
    <row r="315" spans="1:20" x14ac:dyDescent="0.15">
      <c r="A315" s="48">
        <v>9</v>
      </c>
      <c r="B315" s="76">
        <f t="shared" si="209"/>
        <v>600000</v>
      </c>
      <c r="C315" s="76">
        <f t="shared" si="198"/>
        <v>150000</v>
      </c>
      <c r="D315" s="49">
        <f t="shared" si="210"/>
        <v>9.6394527600000002E-2</v>
      </c>
      <c r="E315" s="74">
        <f t="shared" si="202"/>
        <v>14459.17914</v>
      </c>
      <c r="F315" s="76">
        <v>0</v>
      </c>
      <c r="G315" s="74">
        <f t="shared" si="204"/>
        <v>14459.17914</v>
      </c>
      <c r="H315" s="74">
        <f t="shared" si="205"/>
        <v>10500.000000000002</v>
      </c>
      <c r="I315" s="74">
        <f t="shared" si="199"/>
        <v>722.95895700000005</v>
      </c>
      <c r="J315" s="74">
        <v>547.48</v>
      </c>
      <c r="K315" s="74">
        <f t="shared" si="206"/>
        <v>2688.7401829999985</v>
      </c>
      <c r="L315" s="74">
        <f t="shared" si="207"/>
        <v>2300.0595305376696</v>
      </c>
      <c r="M315" s="74">
        <f t="shared" si="208"/>
        <v>887.28426038999953</v>
      </c>
      <c r="N315" s="74">
        <f t="shared" si="200"/>
        <v>1801.4559226099991</v>
      </c>
      <c r="O315" s="77">
        <f t="shared" si="201"/>
        <v>1541.0398854602386</v>
      </c>
      <c r="P315" s="50">
        <v>16</v>
      </c>
      <c r="Q315" s="51">
        <v>4</v>
      </c>
      <c r="R315" s="46">
        <v>0.05</v>
      </c>
      <c r="S315" s="46">
        <v>7.0000000000000007E-2</v>
      </c>
      <c r="T315" s="47">
        <v>5.0000000000000001E-3</v>
      </c>
    </row>
    <row r="316" spans="1:20" x14ac:dyDescent="0.15">
      <c r="A316" s="48">
        <v>10</v>
      </c>
      <c r="B316" s="76">
        <f t="shared" si="209"/>
        <v>600000</v>
      </c>
      <c r="C316" s="76">
        <f t="shared" si="198"/>
        <v>150000</v>
      </c>
      <c r="D316" s="49">
        <f t="shared" si="210"/>
        <v>9.6394527600000002E-2</v>
      </c>
      <c r="E316" s="74">
        <f t="shared" si="202"/>
        <v>14459.17914</v>
      </c>
      <c r="F316" s="76">
        <f>F315</f>
        <v>0</v>
      </c>
      <c r="G316" s="74">
        <f t="shared" si="204"/>
        <v>14459.17914</v>
      </c>
      <c r="H316" s="74">
        <f t="shared" si="205"/>
        <v>10500.000000000002</v>
      </c>
      <c r="I316" s="74">
        <f t="shared" si="199"/>
        <v>722.95895700000005</v>
      </c>
      <c r="J316" s="74">
        <v>484.61</v>
      </c>
      <c r="K316" s="74">
        <f t="shared" si="206"/>
        <v>2751.6101829999984</v>
      </c>
      <c r="L316" s="74">
        <f t="shared" si="207"/>
        <v>2313.3573741319583</v>
      </c>
      <c r="M316" s="74">
        <f t="shared" si="208"/>
        <v>908.03136038999946</v>
      </c>
      <c r="N316" s="74">
        <f t="shared" si="200"/>
        <v>1843.578822609999</v>
      </c>
      <c r="O316" s="77">
        <f t="shared" si="201"/>
        <v>1549.9494406684121</v>
      </c>
      <c r="P316" s="50">
        <v>16</v>
      </c>
      <c r="Q316" s="51">
        <v>4</v>
      </c>
      <c r="R316" s="46">
        <v>0.05</v>
      </c>
      <c r="S316" s="46">
        <v>7.0000000000000007E-2</v>
      </c>
      <c r="T316" s="47">
        <v>5.0000000000000001E-3</v>
      </c>
    </row>
    <row r="317" spans="1:20" x14ac:dyDescent="0.15">
      <c r="A317" s="48">
        <v>11</v>
      </c>
      <c r="B317" s="76">
        <f t="shared" si="209"/>
        <v>600000</v>
      </c>
      <c r="C317" s="76">
        <f t="shared" si="198"/>
        <v>150000</v>
      </c>
      <c r="D317" s="49">
        <f t="shared" si="210"/>
        <v>9.6394527600000002E-2</v>
      </c>
      <c r="E317" s="74">
        <f t="shared" si="202"/>
        <v>14459.17914</v>
      </c>
      <c r="F317" s="76">
        <f>F316</f>
        <v>0</v>
      </c>
      <c r="G317" s="74">
        <f t="shared" si="204"/>
        <v>14459.17914</v>
      </c>
      <c r="H317" s="74">
        <f t="shared" si="205"/>
        <v>10500.000000000002</v>
      </c>
      <c r="I317" s="74">
        <f t="shared" si="199"/>
        <v>722.95895700000005</v>
      </c>
      <c r="J317" s="74">
        <v>420.23</v>
      </c>
      <c r="K317" s="74">
        <f t="shared" si="206"/>
        <v>2815.9901829999985</v>
      </c>
      <c r="L317" s="74">
        <f t="shared" si="207"/>
        <v>2326.7650922213361</v>
      </c>
      <c r="M317" s="74">
        <f t="shared" si="208"/>
        <v>929.27676038999959</v>
      </c>
      <c r="N317" s="74">
        <f t="shared" si="200"/>
        <v>1886.7134226099988</v>
      </c>
      <c r="O317" s="77">
        <f t="shared" si="201"/>
        <v>1558.9326117882952</v>
      </c>
      <c r="P317" s="50">
        <v>16</v>
      </c>
      <c r="Q317" s="51">
        <v>4</v>
      </c>
      <c r="R317" s="46">
        <v>0.05</v>
      </c>
      <c r="S317" s="46">
        <v>7.0000000000000007E-2</v>
      </c>
      <c r="T317" s="47">
        <v>5.0000000000000001E-3</v>
      </c>
    </row>
    <row r="318" spans="1:20" x14ac:dyDescent="0.15">
      <c r="A318" s="48">
        <v>12</v>
      </c>
      <c r="B318" s="76">
        <f t="shared" si="209"/>
        <v>600000</v>
      </c>
      <c r="C318" s="76">
        <f t="shared" si="198"/>
        <v>150000</v>
      </c>
      <c r="D318" s="49">
        <f t="shared" si="210"/>
        <v>9.6394527600000002E-2</v>
      </c>
      <c r="E318" s="74">
        <f t="shared" si="202"/>
        <v>214459.17913999999</v>
      </c>
      <c r="F318" s="76">
        <v>200000</v>
      </c>
      <c r="G318" s="74">
        <f t="shared" si="204"/>
        <v>14459.17914</v>
      </c>
      <c r="H318" s="74">
        <f t="shared" si="205"/>
        <v>210500</v>
      </c>
      <c r="I318" s="74">
        <f t="shared" si="199"/>
        <v>722.95895700000005</v>
      </c>
      <c r="J318" s="74">
        <v>354.29</v>
      </c>
      <c r="K318" s="74">
        <f t="shared" si="206"/>
        <v>2881.9301829999931</v>
      </c>
      <c r="L318" s="74">
        <f t="shared" si="207"/>
        <v>2340.2941160191845</v>
      </c>
      <c r="M318" s="74">
        <f t="shared" si="208"/>
        <v>951.03696038999783</v>
      </c>
      <c r="N318" s="74">
        <f t="shared" si="200"/>
        <v>1930.8932226099953</v>
      </c>
      <c r="O318" s="77">
        <f t="shared" si="201"/>
        <v>1567.9970577328536</v>
      </c>
      <c r="P318" s="50">
        <v>16</v>
      </c>
      <c r="Q318" s="51">
        <v>4</v>
      </c>
      <c r="R318" s="46">
        <v>0.05</v>
      </c>
      <c r="S318" s="46">
        <v>7.0000000000000007E-2</v>
      </c>
      <c r="T318" s="47">
        <v>5.0000000000000001E-3</v>
      </c>
    </row>
    <row r="319" spans="1:20" x14ac:dyDescent="0.15">
      <c r="A319" s="48">
        <v>13</v>
      </c>
      <c r="B319" s="76">
        <f t="shared" si="209"/>
        <v>400000</v>
      </c>
      <c r="C319" s="76">
        <f t="shared" si="198"/>
        <v>100000</v>
      </c>
      <c r="D319" s="49">
        <f t="shared" si="210"/>
        <v>9.6394527600000002E-2</v>
      </c>
      <c r="E319" s="74">
        <f t="shared" si="202"/>
        <v>9639.4527600000001</v>
      </c>
      <c r="F319" s="76">
        <v>0</v>
      </c>
      <c r="G319" s="74">
        <f t="shared" si="204"/>
        <v>9639.4527600000001</v>
      </c>
      <c r="H319" s="74">
        <f t="shared" si="205"/>
        <v>7000.0000000000009</v>
      </c>
      <c r="I319" s="74">
        <f t="shared" si="199"/>
        <v>481.97263800000002</v>
      </c>
      <c r="J319" s="74">
        <v>286.77</v>
      </c>
      <c r="K319" s="74">
        <f t="shared" si="206"/>
        <v>1870.710121999999</v>
      </c>
      <c r="L319" s="74">
        <f t="shared" si="207"/>
        <v>1492.9974413881453</v>
      </c>
      <c r="M319" s="74">
        <f t="shared" si="208"/>
        <v>617.33434025999975</v>
      </c>
      <c r="N319" s="74">
        <f t="shared" si="200"/>
        <v>1253.3757817399992</v>
      </c>
      <c r="O319" s="77">
        <f t="shared" si="201"/>
        <v>1000.3082857300573</v>
      </c>
      <c r="P319" s="50">
        <v>16</v>
      </c>
      <c r="Q319" s="51">
        <v>4</v>
      </c>
      <c r="R319" s="46">
        <v>0.05</v>
      </c>
      <c r="S319" s="46">
        <v>7.0000000000000007E-2</v>
      </c>
      <c r="T319" s="47">
        <v>5.0000000000000001E-3</v>
      </c>
    </row>
    <row r="320" spans="1:20" x14ac:dyDescent="0.15">
      <c r="A320" s="48">
        <v>14</v>
      </c>
      <c r="B320" s="76">
        <f t="shared" si="209"/>
        <v>400000</v>
      </c>
      <c r="C320" s="76">
        <f t="shared" si="198"/>
        <v>100000</v>
      </c>
      <c r="D320" s="49">
        <f t="shared" si="210"/>
        <v>9.6394527600000002E-2</v>
      </c>
      <c r="E320" s="74">
        <f t="shared" si="202"/>
        <v>9639.4527600000001</v>
      </c>
      <c r="F320" s="76">
        <f>F319</f>
        <v>0</v>
      </c>
      <c r="G320" s="74">
        <f t="shared" si="204"/>
        <v>9639.4527600000001</v>
      </c>
      <c r="H320" s="74">
        <f t="shared" si="205"/>
        <v>7000.0000000000009</v>
      </c>
      <c r="I320" s="74">
        <f t="shared" si="199"/>
        <v>481.97263800000002</v>
      </c>
      <c r="J320" s="74">
        <v>217.62</v>
      </c>
      <c r="K320" s="74">
        <f t="shared" si="206"/>
        <v>1939.8601219999991</v>
      </c>
      <c r="L320" s="74">
        <f t="shared" si="207"/>
        <v>1521.5581853637327</v>
      </c>
      <c r="M320" s="74">
        <f t="shared" si="208"/>
        <v>640.1538402599997</v>
      </c>
      <c r="N320" s="74">
        <f t="shared" si="200"/>
        <v>1299.7062817399994</v>
      </c>
      <c r="O320" s="77">
        <f t="shared" si="201"/>
        <v>1019.4439841937009</v>
      </c>
      <c r="P320" s="50">
        <v>16</v>
      </c>
      <c r="Q320" s="51">
        <v>4</v>
      </c>
      <c r="R320" s="46">
        <v>0.05</v>
      </c>
      <c r="S320" s="46">
        <v>7.0000000000000007E-2</v>
      </c>
      <c r="T320" s="47">
        <v>5.0000000000000001E-3</v>
      </c>
    </row>
    <row r="321" spans="1:20" x14ac:dyDescent="0.15">
      <c r="A321" s="48">
        <v>15</v>
      </c>
      <c r="B321" s="76">
        <f t="shared" si="209"/>
        <v>400000</v>
      </c>
      <c r="C321" s="76">
        <f t="shared" si="198"/>
        <v>100000</v>
      </c>
      <c r="D321" s="49">
        <f t="shared" si="210"/>
        <v>9.6394527600000002E-2</v>
      </c>
      <c r="E321" s="74">
        <f t="shared" si="202"/>
        <v>9639.4527600000001</v>
      </c>
      <c r="F321" s="76">
        <f>F320</f>
        <v>0</v>
      </c>
      <c r="G321" s="74">
        <f t="shared" si="204"/>
        <v>9639.4527600000001</v>
      </c>
      <c r="H321" s="74">
        <f t="shared" si="205"/>
        <v>7000.0000000000009</v>
      </c>
      <c r="I321" s="74">
        <f t="shared" si="199"/>
        <v>481.97263800000002</v>
      </c>
      <c r="J321" s="74">
        <v>146.80000000000001</v>
      </c>
      <c r="K321" s="74">
        <f t="shared" si="206"/>
        <v>2010.6801219999991</v>
      </c>
      <c r="L321" s="74">
        <f t="shared" si="207"/>
        <v>1549.9822185654355</v>
      </c>
      <c r="M321" s="74">
        <f t="shared" si="208"/>
        <v>663.52444025999978</v>
      </c>
      <c r="N321" s="74">
        <f t="shared" si="200"/>
        <v>1347.1556817399992</v>
      </c>
      <c r="O321" s="77">
        <f t="shared" si="201"/>
        <v>1038.4880864388415</v>
      </c>
      <c r="P321" s="50">
        <v>16</v>
      </c>
      <c r="Q321" s="51">
        <v>4</v>
      </c>
      <c r="R321" s="46">
        <v>0.05</v>
      </c>
      <c r="S321" s="46">
        <v>7.0000000000000007E-2</v>
      </c>
      <c r="T321" s="47">
        <v>5.0000000000000001E-3</v>
      </c>
    </row>
    <row r="322" spans="1:20" ht="12.75" thickBot="1" x14ac:dyDescent="0.2">
      <c r="A322" s="52">
        <v>16</v>
      </c>
      <c r="B322" s="78">
        <f t="shared" si="209"/>
        <v>400000</v>
      </c>
      <c r="C322" s="78">
        <f t="shared" si="198"/>
        <v>100000</v>
      </c>
      <c r="D322" s="53">
        <f t="shared" si="210"/>
        <v>9.6394527600000002E-2</v>
      </c>
      <c r="E322" s="74">
        <f t="shared" si="202"/>
        <v>409639.45276000001</v>
      </c>
      <c r="F322" s="76">
        <v>400000</v>
      </c>
      <c r="G322" s="74">
        <f t="shared" si="204"/>
        <v>9639.4527600000001</v>
      </c>
      <c r="H322" s="74">
        <f t="shared" si="205"/>
        <v>407000</v>
      </c>
      <c r="I322" s="79">
        <f t="shared" si="199"/>
        <v>481.97263800000002</v>
      </c>
      <c r="J322" s="79">
        <v>74.27</v>
      </c>
      <c r="K322" s="79">
        <f t="shared" si="206"/>
        <v>2083.2101220000145</v>
      </c>
      <c r="L322" s="74">
        <f t="shared" si="207"/>
        <v>1578.2739584459362</v>
      </c>
      <c r="M322" s="74">
        <f t="shared" si="208"/>
        <v>687.45934026000486</v>
      </c>
      <c r="N322" s="79">
        <f t="shared" si="200"/>
        <v>1395.7507817400096</v>
      </c>
      <c r="O322" s="80">
        <f t="shared" si="201"/>
        <v>1057.4435521587773</v>
      </c>
      <c r="P322" s="54">
        <v>16</v>
      </c>
      <c r="Q322" s="55">
        <v>4</v>
      </c>
      <c r="R322" s="46">
        <v>0.05</v>
      </c>
      <c r="S322" s="46">
        <v>7.0000000000000007E-2</v>
      </c>
      <c r="T322" s="47">
        <v>5.0000000000000001E-3</v>
      </c>
    </row>
    <row r="323" spans="1:20" ht="12.75" thickBot="1" x14ac:dyDescent="0.2">
      <c r="A323" s="56" t="s">
        <v>83</v>
      </c>
      <c r="B323" s="57"/>
      <c r="C323" s="60">
        <f>SUM(C307:C322)</f>
        <v>2600000</v>
      </c>
      <c r="D323" s="81"/>
      <c r="E323" s="60">
        <f t="shared" ref="E323:O323" si="211">SUM(E307:E322)</f>
        <v>1050625.7717600001</v>
      </c>
      <c r="F323" s="60">
        <f t="shared" si="211"/>
        <v>800000</v>
      </c>
      <c r="G323" s="60">
        <f t="shared" si="211"/>
        <v>250625.77176000003</v>
      </c>
      <c r="H323" s="82">
        <f t="shared" si="211"/>
        <v>982000</v>
      </c>
      <c r="I323" s="82">
        <f t="shared" si="211"/>
        <v>12531.288588000001</v>
      </c>
      <c r="J323" s="82">
        <f t="shared" si="211"/>
        <v>9004.8000000000029</v>
      </c>
      <c r="K323" s="82">
        <f t="shared" si="211"/>
        <v>47089.683171999983</v>
      </c>
      <c r="L323" s="82">
        <f t="shared" si="211"/>
        <v>41346.786372833951</v>
      </c>
      <c r="M323" s="82">
        <f t="shared" si="211"/>
        <v>15539.595446759999</v>
      </c>
      <c r="N323" s="82">
        <f t="shared" si="211"/>
        <v>31550.087725239991</v>
      </c>
      <c r="O323" s="83">
        <f t="shared" si="211"/>
        <v>27702.346869798745</v>
      </c>
    </row>
    <row r="324" spans="1:20" ht="12.75" thickBot="1" x14ac:dyDescent="0.2">
      <c r="A324" s="58" t="s">
        <v>9</v>
      </c>
      <c r="B324" s="59"/>
      <c r="C324" s="81"/>
      <c r="D324" s="81"/>
      <c r="E324" s="81"/>
      <c r="F324" s="60"/>
      <c r="G324" s="60"/>
      <c r="H324" s="60"/>
      <c r="I324" s="60"/>
      <c r="J324" s="60"/>
      <c r="K324" s="60" t="s">
        <v>21</v>
      </c>
      <c r="L324" s="60">
        <f>L323</f>
        <v>41346.786372833951</v>
      </c>
      <c r="M324" s="60"/>
      <c r="N324" s="60" t="s">
        <v>22</v>
      </c>
      <c r="O324" s="83">
        <f>O323</f>
        <v>27702.346869798745</v>
      </c>
    </row>
    <row r="325" spans="1:20" ht="12.75" thickBot="1" x14ac:dyDescent="0.2">
      <c r="A325" s="61" t="s">
        <v>10</v>
      </c>
      <c r="B325" s="62"/>
      <c r="C325" s="84"/>
      <c r="D325" s="85"/>
      <c r="E325" s="85"/>
      <c r="F325" s="86"/>
      <c r="G325" s="86"/>
      <c r="H325" s="87"/>
      <c r="I325" s="87"/>
      <c r="J325" s="60"/>
      <c r="K325" s="60" t="s">
        <v>21</v>
      </c>
      <c r="L325" s="88">
        <f>L324/C323</f>
        <v>1.5902610143397673E-2</v>
      </c>
      <c r="M325" s="89"/>
      <c r="N325" s="60" t="s">
        <v>22</v>
      </c>
      <c r="O325" s="90">
        <f>O324/C323</f>
        <v>1.0654748796076439E-2</v>
      </c>
    </row>
    <row r="327" spans="1:20" ht="36" customHeight="1" x14ac:dyDescent="0.15">
      <c r="A327" s="31" t="s">
        <v>88</v>
      </c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2"/>
      <c r="N327" s="32"/>
      <c r="O327" s="32"/>
    </row>
    <row r="328" spans="1:20" ht="79.5" customHeight="1" x14ac:dyDescent="0.15">
      <c r="A328" s="34" t="s">
        <v>89</v>
      </c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5"/>
      <c r="N328" s="35"/>
      <c r="O328" s="35"/>
    </row>
    <row r="329" spans="1:20" ht="30.75" customHeight="1" thickBot="1" x14ac:dyDescent="0.2">
      <c r="A329" s="36" t="s">
        <v>65</v>
      </c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</row>
    <row r="330" spans="1:20" ht="23.25" customHeight="1" thickBot="1" x14ac:dyDescent="0.2">
      <c r="A330" s="37" t="s">
        <v>2</v>
      </c>
      <c r="B330" s="38" t="s">
        <v>3</v>
      </c>
      <c r="C330" s="38" t="s">
        <v>4</v>
      </c>
      <c r="D330" s="38" t="s">
        <v>5</v>
      </c>
      <c r="E330" s="38" t="s">
        <v>6</v>
      </c>
      <c r="F330" s="38" t="s">
        <v>7</v>
      </c>
      <c r="G330" s="38" t="s">
        <v>8</v>
      </c>
      <c r="H330" s="38" t="s">
        <v>15</v>
      </c>
      <c r="I330" s="38" t="s">
        <v>11</v>
      </c>
      <c r="J330" s="38" t="s">
        <v>16</v>
      </c>
      <c r="K330" s="38" t="s">
        <v>18</v>
      </c>
      <c r="L330" s="38" t="s">
        <v>23</v>
      </c>
      <c r="M330" s="38" t="s">
        <v>12</v>
      </c>
      <c r="N330" s="38" t="s">
        <v>19</v>
      </c>
      <c r="O330" s="39" t="s">
        <v>20</v>
      </c>
      <c r="P330" s="40" t="s">
        <v>13</v>
      </c>
      <c r="Q330" s="38" t="s">
        <v>14</v>
      </c>
      <c r="R330" s="41" t="s">
        <v>25</v>
      </c>
      <c r="S330" s="41" t="s">
        <v>26</v>
      </c>
      <c r="T330" s="41" t="s">
        <v>27</v>
      </c>
    </row>
    <row r="331" spans="1:20" x14ac:dyDescent="0.15">
      <c r="A331" s="42">
        <v>1</v>
      </c>
      <c r="B331" s="74">
        <v>800000</v>
      </c>
      <c r="C331" s="74">
        <f t="shared" ref="C331:C349" si="212">B331/Q331</f>
        <v>200000</v>
      </c>
      <c r="D331" s="43">
        <v>9.6394527600000002E-2</v>
      </c>
      <c r="E331" s="74">
        <f>B331*((1+D331/Q331)^P331)*(D331/Q331)/((1+D331/Q331)^P331-1)</f>
        <v>60850.165695497613</v>
      </c>
      <c r="F331" s="74">
        <f>E331-G331</f>
        <v>41571.260175497613</v>
      </c>
      <c r="G331" s="74">
        <f t="shared" ref="G331:G349" si="213">B331*D331/Q331</f>
        <v>19278.90552</v>
      </c>
      <c r="H331" s="74">
        <f>B331*((1+S331/Q331)^P331)*(S331/Q331)/((1+S331/Q331)^P331-1)</f>
        <v>57759.661147496052</v>
      </c>
      <c r="I331" s="74">
        <f t="shared" ref="I331:I349" si="214">G331*R331</f>
        <v>963.94527600000004</v>
      </c>
      <c r="J331" s="74">
        <f t="shared" ref="J331:J349" si="215">C331*T331</f>
        <v>1000</v>
      </c>
      <c r="K331" s="74">
        <f>E331-H331-I331-J331</f>
        <v>1126.5592720015616</v>
      </c>
      <c r="L331" s="74">
        <f>K331/(1+S331/Q331)^A331</f>
        <v>1107.1835597066943</v>
      </c>
      <c r="M331" s="74">
        <f>K331*0.33</f>
        <v>371.76455976051534</v>
      </c>
      <c r="N331" s="74">
        <f t="shared" ref="N331:N349" si="216">K331-M331</f>
        <v>754.79471224104623</v>
      </c>
      <c r="O331" s="75">
        <f t="shared" ref="O331:O349" si="217">N331/(1+S331/Q331)^A331</f>
        <v>741.81298500348521</v>
      </c>
      <c r="P331" s="44">
        <v>16</v>
      </c>
      <c r="Q331" s="45">
        <v>4</v>
      </c>
      <c r="R331" s="46">
        <v>0.05</v>
      </c>
      <c r="S331" s="46">
        <v>7.0000000000000007E-2</v>
      </c>
      <c r="T331" s="47">
        <v>5.0000000000000001E-3</v>
      </c>
    </row>
    <row r="332" spans="1:20" x14ac:dyDescent="0.15">
      <c r="A332" s="48">
        <v>2</v>
      </c>
      <c r="B332" s="76">
        <f>B331-F331</f>
        <v>758428.73982450238</v>
      </c>
      <c r="C332" s="76">
        <f t="shared" si="212"/>
        <v>189607.18495612559</v>
      </c>
      <c r="D332" s="49">
        <f>D331</f>
        <v>9.6394527600000002E-2</v>
      </c>
      <c r="E332" s="76">
        <f>E331</f>
        <v>60850.165695497613</v>
      </c>
      <c r="F332" s="76">
        <f t="shared" ref="F332:F349" si="218">E332-G332</f>
        <v>42573.070672086062</v>
      </c>
      <c r="G332" s="76">
        <f t="shared" si="213"/>
        <v>18277.095023411555</v>
      </c>
      <c r="H332" s="76">
        <f>H331</f>
        <v>57759.661147496052</v>
      </c>
      <c r="I332" s="74">
        <f t="shared" si="214"/>
        <v>913.85475117057786</v>
      </c>
      <c r="J332" s="74">
        <f t="shared" si="215"/>
        <v>948.03592478062797</v>
      </c>
      <c r="K332" s="74">
        <f t="shared" ref="K332:K349" si="219">E332-H332-I332-J332</f>
        <v>1228.6138720503557</v>
      </c>
      <c r="L332" s="74">
        <f t="shared" ref="L332:L349" si="220">K332/(1+S332/Q332)^A332</f>
        <v>1186.7154014093469</v>
      </c>
      <c r="M332" s="74">
        <f t="shared" ref="M332:M349" si="221">K332*0.33</f>
        <v>405.44257777661738</v>
      </c>
      <c r="N332" s="74">
        <f t="shared" si="216"/>
        <v>823.17129427373834</v>
      </c>
      <c r="O332" s="77">
        <f t="shared" si="217"/>
        <v>795.09931894426245</v>
      </c>
      <c r="P332" s="50">
        <v>16</v>
      </c>
      <c r="Q332" s="51">
        <v>4</v>
      </c>
      <c r="R332" s="46">
        <v>0.05</v>
      </c>
      <c r="S332" s="46">
        <v>7.0000000000000007E-2</v>
      </c>
      <c r="T332" s="47">
        <v>5.0000000000000001E-3</v>
      </c>
    </row>
    <row r="333" spans="1:20" x14ac:dyDescent="0.15">
      <c r="A333" s="48">
        <v>3</v>
      </c>
      <c r="B333" s="76">
        <f t="shared" ref="B333:B349" si="222">B332-F332</f>
        <v>715855.66915241629</v>
      </c>
      <c r="C333" s="76">
        <f t="shared" si="212"/>
        <v>178963.91728810407</v>
      </c>
      <c r="D333" s="49">
        <f t="shared" ref="D333:D349" si="223">D332</f>
        <v>9.6394527600000002E-2</v>
      </c>
      <c r="E333" s="76">
        <f t="shared" ref="E333:E349" si="224">E332</f>
        <v>60850.165695497613</v>
      </c>
      <c r="F333" s="76">
        <f t="shared" si="218"/>
        <v>43599.023431065347</v>
      </c>
      <c r="G333" s="76">
        <f t="shared" si="213"/>
        <v>17251.142264432267</v>
      </c>
      <c r="H333" s="76">
        <f t="shared" ref="H333:H349" si="225">H332</f>
        <v>57759.661147496052</v>
      </c>
      <c r="I333" s="74">
        <f t="shared" si="214"/>
        <v>862.55711322161335</v>
      </c>
      <c r="J333" s="74">
        <f t="shared" si="215"/>
        <v>894.81958644052042</v>
      </c>
      <c r="K333" s="74">
        <f t="shared" si="219"/>
        <v>1333.1278483394278</v>
      </c>
      <c r="L333" s="74">
        <f t="shared" si="220"/>
        <v>1265.5186419934673</v>
      </c>
      <c r="M333" s="74">
        <f t="shared" si="221"/>
        <v>439.93218995201119</v>
      </c>
      <c r="N333" s="74">
        <f t="shared" si="216"/>
        <v>893.19565838741664</v>
      </c>
      <c r="O333" s="77">
        <f t="shared" si="217"/>
        <v>847.89749013562312</v>
      </c>
      <c r="P333" s="50">
        <v>16</v>
      </c>
      <c r="Q333" s="51">
        <v>4</v>
      </c>
      <c r="R333" s="46">
        <v>0.05</v>
      </c>
      <c r="S333" s="46">
        <v>7.0000000000000007E-2</v>
      </c>
      <c r="T333" s="47">
        <v>5.0000000000000001E-3</v>
      </c>
    </row>
    <row r="334" spans="1:20" x14ac:dyDescent="0.15">
      <c r="A334" s="48">
        <v>4</v>
      </c>
      <c r="B334" s="76">
        <f t="shared" si="222"/>
        <v>672256.64572135091</v>
      </c>
      <c r="C334" s="76">
        <f t="shared" si="212"/>
        <v>168064.16143033773</v>
      </c>
      <c r="D334" s="49">
        <f t="shared" si="223"/>
        <v>9.6394527600000002E-2</v>
      </c>
      <c r="E334" s="76">
        <f t="shared" si="224"/>
        <v>60850.165695497613</v>
      </c>
      <c r="F334" s="76">
        <f t="shared" si="218"/>
        <v>44649.700247930072</v>
      </c>
      <c r="G334" s="76">
        <f t="shared" si="213"/>
        <v>16200.465447567545</v>
      </c>
      <c r="H334" s="76">
        <f t="shared" si="225"/>
        <v>57759.661147496052</v>
      </c>
      <c r="I334" s="74">
        <f t="shared" si="214"/>
        <v>810.02327237837733</v>
      </c>
      <c r="J334" s="74">
        <f t="shared" si="215"/>
        <v>840.32080715168865</v>
      </c>
      <c r="K334" s="74">
        <f t="shared" si="219"/>
        <v>1440.1604684714953</v>
      </c>
      <c r="L334" s="74">
        <f t="shared" si="220"/>
        <v>1343.6099584284864</v>
      </c>
      <c r="M334" s="74">
        <f t="shared" si="221"/>
        <v>475.25295459559345</v>
      </c>
      <c r="N334" s="74">
        <f t="shared" si="216"/>
        <v>964.90751387590183</v>
      </c>
      <c r="O334" s="77">
        <f t="shared" si="217"/>
        <v>900.21867214708584</v>
      </c>
      <c r="P334" s="50">
        <v>16</v>
      </c>
      <c r="Q334" s="51">
        <v>4</v>
      </c>
      <c r="R334" s="46">
        <v>0.05</v>
      </c>
      <c r="S334" s="46">
        <v>7.0000000000000007E-2</v>
      </c>
      <c r="T334" s="47">
        <v>5.0000000000000001E-3</v>
      </c>
    </row>
    <row r="335" spans="1:20" x14ac:dyDescent="0.15">
      <c r="A335" s="48" t="s">
        <v>64</v>
      </c>
      <c r="B335" s="76"/>
      <c r="C335" s="76">
        <f>SUM(C331:C334)</f>
        <v>736635.26367456734</v>
      </c>
      <c r="D335" s="76"/>
      <c r="E335" s="76">
        <f t="shared" ref="E335:O335" si="226">SUM(E331:E334)</f>
        <v>243400.66278199045</v>
      </c>
      <c r="F335" s="76">
        <f t="shared" si="226"/>
        <v>172393.0545265791</v>
      </c>
      <c r="G335" s="76">
        <f t="shared" si="226"/>
        <v>71007.608255411367</v>
      </c>
      <c r="H335" s="76">
        <f t="shared" si="226"/>
        <v>231038.64458998421</v>
      </c>
      <c r="I335" s="76">
        <f t="shared" si="226"/>
        <v>3550.3804127705685</v>
      </c>
      <c r="J335" s="76">
        <f t="shared" si="226"/>
        <v>3683.1763183728372</v>
      </c>
      <c r="K335" s="76">
        <f t="shared" si="226"/>
        <v>5128.4614608628399</v>
      </c>
      <c r="L335" s="76">
        <f t="shared" si="226"/>
        <v>4903.0275615379951</v>
      </c>
      <c r="M335" s="76">
        <f t="shared" si="226"/>
        <v>1692.3922820847374</v>
      </c>
      <c r="N335" s="76">
        <f t="shared" si="226"/>
        <v>3436.0691787781029</v>
      </c>
      <c r="O335" s="76">
        <f t="shared" si="226"/>
        <v>3285.0284662304566</v>
      </c>
      <c r="P335" s="50"/>
      <c r="Q335" s="51"/>
      <c r="R335" s="46"/>
      <c r="S335" s="46"/>
      <c r="T335" s="47"/>
    </row>
    <row r="336" spans="1:20" x14ac:dyDescent="0.15">
      <c r="A336" s="48">
        <v>5</v>
      </c>
      <c r="B336" s="76">
        <f>B334-F334</f>
        <v>627606.9454734209</v>
      </c>
      <c r="C336" s="76">
        <f t="shared" si="212"/>
        <v>156901.73636835522</v>
      </c>
      <c r="D336" s="49">
        <f>D334</f>
        <v>9.6394527600000002E-2</v>
      </c>
      <c r="E336" s="76">
        <f>E334</f>
        <v>60850.165695497613</v>
      </c>
      <c r="F336" s="76">
        <f t="shared" si="218"/>
        <v>45725.696938650275</v>
      </c>
      <c r="G336" s="76">
        <f t="shared" si="213"/>
        <v>15124.468756847342</v>
      </c>
      <c r="H336" s="76">
        <f>H334</f>
        <v>57759.661147496052</v>
      </c>
      <c r="I336" s="74">
        <f t="shared" si="214"/>
        <v>756.22343784236716</v>
      </c>
      <c r="J336" s="74">
        <f t="shared" si="215"/>
        <v>784.50868184177614</v>
      </c>
      <c r="K336" s="74">
        <f t="shared" si="219"/>
        <v>1549.772428317418</v>
      </c>
      <c r="L336" s="74">
        <f t="shared" si="220"/>
        <v>1421.0057677421053</v>
      </c>
      <c r="M336" s="74">
        <f t="shared" si="221"/>
        <v>511.42490134474798</v>
      </c>
      <c r="N336" s="74">
        <f t="shared" si="216"/>
        <v>1038.34752697267</v>
      </c>
      <c r="O336" s="77">
        <f t="shared" si="217"/>
        <v>952.07386438721051</v>
      </c>
      <c r="P336" s="50">
        <v>16</v>
      </c>
      <c r="Q336" s="51">
        <v>4</v>
      </c>
      <c r="R336" s="46">
        <v>0.05</v>
      </c>
      <c r="S336" s="46">
        <v>7.0000000000000007E-2</v>
      </c>
      <c r="T336" s="47">
        <v>5.0000000000000001E-3</v>
      </c>
    </row>
    <row r="337" spans="1:20" x14ac:dyDescent="0.15">
      <c r="A337" s="48">
        <v>6</v>
      </c>
      <c r="B337" s="76">
        <f t="shared" si="222"/>
        <v>581881.24853477068</v>
      </c>
      <c r="C337" s="76">
        <f t="shared" si="212"/>
        <v>145470.31213369267</v>
      </c>
      <c r="D337" s="49">
        <f t="shared" si="223"/>
        <v>9.6394527600000002E-2</v>
      </c>
      <c r="E337" s="76">
        <f t="shared" si="224"/>
        <v>60850.165695497613</v>
      </c>
      <c r="F337" s="76">
        <f t="shared" si="218"/>
        <v>46827.623677545758</v>
      </c>
      <c r="G337" s="76">
        <f t="shared" si="213"/>
        <v>14022.542017951853</v>
      </c>
      <c r="H337" s="76">
        <f t="shared" si="225"/>
        <v>57759.661147496052</v>
      </c>
      <c r="I337" s="74">
        <f t="shared" si="214"/>
        <v>701.12710089759275</v>
      </c>
      <c r="J337" s="74">
        <f t="shared" si="215"/>
        <v>727.35156066846332</v>
      </c>
      <c r="K337" s="74">
        <f t="shared" si="219"/>
        <v>1662.0258864355055</v>
      </c>
      <c r="L337" s="74">
        <f t="shared" si="220"/>
        <v>1497.722231665394</v>
      </c>
      <c r="M337" s="74">
        <f t="shared" si="221"/>
        <v>548.46854252371691</v>
      </c>
      <c r="N337" s="74">
        <f t="shared" si="216"/>
        <v>1113.5573439117886</v>
      </c>
      <c r="O337" s="77">
        <f t="shared" si="217"/>
        <v>1003.4738952158139</v>
      </c>
      <c r="P337" s="50">
        <v>16</v>
      </c>
      <c r="Q337" s="51">
        <v>4</v>
      </c>
      <c r="R337" s="46">
        <v>0.05</v>
      </c>
      <c r="S337" s="46">
        <v>7.0000000000000007E-2</v>
      </c>
      <c r="T337" s="47">
        <v>5.0000000000000001E-3</v>
      </c>
    </row>
    <row r="338" spans="1:20" x14ac:dyDescent="0.15">
      <c r="A338" s="48">
        <v>7</v>
      </c>
      <c r="B338" s="76">
        <f t="shared" si="222"/>
        <v>535053.62485722487</v>
      </c>
      <c r="C338" s="76">
        <f t="shared" si="212"/>
        <v>133763.40621430622</v>
      </c>
      <c r="D338" s="49">
        <f t="shared" si="223"/>
        <v>9.6394527600000002E-2</v>
      </c>
      <c r="E338" s="76">
        <f t="shared" si="224"/>
        <v>60850.165695497613</v>
      </c>
      <c r="F338" s="76">
        <f t="shared" si="218"/>
        <v>47956.105343302661</v>
      </c>
      <c r="G338" s="76">
        <f t="shared" si="213"/>
        <v>12894.060352194952</v>
      </c>
      <c r="H338" s="76">
        <f t="shared" si="225"/>
        <v>57759.661147496052</v>
      </c>
      <c r="I338" s="74">
        <f t="shared" si="214"/>
        <v>644.70301760974769</v>
      </c>
      <c r="J338" s="74">
        <f t="shared" si="215"/>
        <v>668.81703107153112</v>
      </c>
      <c r="K338" s="74">
        <f t="shared" si="219"/>
        <v>1776.9844993202826</v>
      </c>
      <c r="L338" s="74">
        <f t="shared" si="220"/>
        <v>1573.77526119913</v>
      </c>
      <c r="M338" s="74">
        <f t="shared" si="221"/>
        <v>586.40488477569329</v>
      </c>
      <c r="N338" s="74">
        <f t="shared" si="216"/>
        <v>1190.5796145445893</v>
      </c>
      <c r="O338" s="77">
        <f t="shared" si="217"/>
        <v>1054.429425003417</v>
      </c>
      <c r="P338" s="50">
        <v>16</v>
      </c>
      <c r="Q338" s="51">
        <v>4</v>
      </c>
      <c r="R338" s="46">
        <v>0.05</v>
      </c>
      <c r="S338" s="46">
        <v>7.0000000000000007E-2</v>
      </c>
      <c r="T338" s="47">
        <v>5.0000000000000001E-3</v>
      </c>
    </row>
    <row r="339" spans="1:20" x14ac:dyDescent="0.15">
      <c r="A339" s="48">
        <v>8</v>
      </c>
      <c r="B339" s="76">
        <f t="shared" si="222"/>
        <v>487097.51951392222</v>
      </c>
      <c r="C339" s="76">
        <f t="shared" si="212"/>
        <v>121774.37987848055</v>
      </c>
      <c r="D339" s="49">
        <f t="shared" si="223"/>
        <v>9.6394527600000002E-2</v>
      </c>
      <c r="E339" s="76">
        <f t="shared" si="224"/>
        <v>60850.165695497613</v>
      </c>
      <c r="F339" s="76">
        <f t="shared" si="218"/>
        <v>49111.781873328538</v>
      </c>
      <c r="G339" s="76">
        <f t="shared" si="213"/>
        <v>11738.383822169078</v>
      </c>
      <c r="H339" s="76">
        <f t="shared" si="225"/>
        <v>57759.661147496052</v>
      </c>
      <c r="I339" s="74">
        <f t="shared" si="214"/>
        <v>586.9191911084539</v>
      </c>
      <c r="J339" s="74">
        <f t="shared" si="215"/>
        <v>608.87189939240284</v>
      </c>
      <c r="K339" s="74">
        <f t="shared" si="219"/>
        <v>1894.7134575007046</v>
      </c>
      <c r="L339" s="74">
        <f t="shared" si="220"/>
        <v>1649.1805211027417</v>
      </c>
      <c r="M339" s="74">
        <f t="shared" si="221"/>
        <v>625.25544097523255</v>
      </c>
      <c r="N339" s="74">
        <f t="shared" si="216"/>
        <v>1269.458016525472</v>
      </c>
      <c r="O339" s="77">
        <f t="shared" si="217"/>
        <v>1104.9509491388369</v>
      </c>
      <c r="P339" s="50">
        <v>16</v>
      </c>
      <c r="Q339" s="51">
        <v>4</v>
      </c>
      <c r="R339" s="46">
        <v>0.05</v>
      </c>
      <c r="S339" s="46">
        <v>7.0000000000000007E-2</v>
      </c>
      <c r="T339" s="47">
        <v>5.0000000000000001E-3</v>
      </c>
    </row>
    <row r="340" spans="1:20" x14ac:dyDescent="0.15">
      <c r="A340" s="48" t="s">
        <v>64</v>
      </c>
      <c r="B340" s="76"/>
      <c r="C340" s="76">
        <f>SUM(C336:C339)</f>
        <v>557909.83459483471</v>
      </c>
      <c r="D340" s="76"/>
      <c r="E340" s="76">
        <f t="shared" ref="E340:L340" si="227">SUM(E336:E339)</f>
        <v>243400.66278199045</v>
      </c>
      <c r="F340" s="76">
        <f t="shared" si="227"/>
        <v>189621.20783282723</v>
      </c>
      <c r="G340" s="76">
        <f t="shared" si="227"/>
        <v>53779.454949163221</v>
      </c>
      <c r="H340" s="76">
        <f t="shared" si="227"/>
        <v>231038.64458998421</v>
      </c>
      <c r="I340" s="76">
        <f t="shared" si="227"/>
        <v>2688.9727474581618</v>
      </c>
      <c r="J340" s="76">
        <f t="shared" si="227"/>
        <v>2789.5491729741734</v>
      </c>
      <c r="K340" s="76">
        <f t="shared" si="227"/>
        <v>6883.4962715739111</v>
      </c>
      <c r="L340" s="76">
        <f t="shared" si="227"/>
        <v>6141.683781709371</v>
      </c>
      <c r="M340" s="76">
        <f>SUM(M336:M339)</f>
        <v>2271.5537696193906</v>
      </c>
      <c r="N340" s="76">
        <f>SUM(N336:N339)</f>
        <v>4611.9425019545197</v>
      </c>
      <c r="O340" s="76">
        <f>SUM(O336:O339)</f>
        <v>4114.9281337452785</v>
      </c>
      <c r="P340" s="50"/>
      <c r="Q340" s="51"/>
      <c r="R340" s="46"/>
      <c r="S340" s="46"/>
      <c r="T340" s="47"/>
    </row>
    <row r="341" spans="1:20" x14ac:dyDescent="0.15">
      <c r="A341" s="48">
        <v>9</v>
      </c>
      <c r="B341" s="76">
        <f>B339-F339</f>
        <v>437985.73764059367</v>
      </c>
      <c r="C341" s="76">
        <f t="shared" si="212"/>
        <v>109496.43441014842</v>
      </c>
      <c r="D341" s="49">
        <f>D339</f>
        <v>9.6394527600000002E-2</v>
      </c>
      <c r="E341" s="76">
        <f>E339</f>
        <v>60850.165695497613</v>
      </c>
      <c r="F341" s="76">
        <f t="shared" si="218"/>
        <v>50295.308626646976</v>
      </c>
      <c r="G341" s="76">
        <f t="shared" si="213"/>
        <v>10554.857068850641</v>
      </c>
      <c r="H341" s="76">
        <f>H339</f>
        <v>57759.661147496052</v>
      </c>
      <c r="I341" s="74">
        <f t="shared" si="214"/>
        <v>527.74285344253201</v>
      </c>
      <c r="J341" s="74">
        <f t="shared" si="215"/>
        <v>547.48217205074207</v>
      </c>
      <c r="K341" s="74">
        <f t="shared" si="219"/>
        <v>2015.2795225082873</v>
      </c>
      <c r="L341" s="74">
        <f t="shared" si="220"/>
        <v>1723.95343430719</v>
      </c>
      <c r="M341" s="74">
        <f t="shared" si="221"/>
        <v>665.04224242773489</v>
      </c>
      <c r="N341" s="74">
        <f t="shared" si="216"/>
        <v>1350.2372800805524</v>
      </c>
      <c r="O341" s="77">
        <f t="shared" si="217"/>
        <v>1155.0488009858173</v>
      </c>
      <c r="P341" s="50">
        <v>16</v>
      </c>
      <c r="Q341" s="51">
        <v>4</v>
      </c>
      <c r="R341" s="46">
        <v>0.05</v>
      </c>
      <c r="S341" s="46">
        <v>7.0000000000000007E-2</v>
      </c>
      <c r="T341" s="47">
        <v>5.0000000000000001E-3</v>
      </c>
    </row>
    <row r="342" spans="1:20" x14ac:dyDescent="0.15">
      <c r="A342" s="48">
        <v>10</v>
      </c>
      <c r="B342" s="76">
        <f t="shared" si="222"/>
        <v>387690.42901394668</v>
      </c>
      <c r="C342" s="76">
        <f t="shared" si="212"/>
        <v>96922.607253486669</v>
      </c>
      <c r="D342" s="49">
        <f t="shared" si="223"/>
        <v>9.6394527600000002E-2</v>
      </c>
      <c r="E342" s="76">
        <f t="shared" si="224"/>
        <v>60850.165695497613</v>
      </c>
      <c r="F342" s="76">
        <f t="shared" si="218"/>
        <v>51507.356755537432</v>
      </c>
      <c r="G342" s="76">
        <f t="shared" si="213"/>
        <v>9342.8089399601813</v>
      </c>
      <c r="H342" s="76">
        <f t="shared" si="225"/>
        <v>57759.661147496052</v>
      </c>
      <c r="I342" s="74">
        <f t="shared" si="214"/>
        <v>467.14044699800911</v>
      </c>
      <c r="J342" s="74">
        <f t="shared" si="215"/>
        <v>484.61303626743336</v>
      </c>
      <c r="K342" s="74">
        <f t="shared" si="219"/>
        <v>2138.7510647361191</v>
      </c>
      <c r="L342" s="74">
        <f t="shared" si="220"/>
        <v>1798.1091862531027</v>
      </c>
      <c r="M342" s="74">
        <f t="shared" si="221"/>
        <v>705.78785136291935</v>
      </c>
      <c r="N342" s="74">
        <f t="shared" si="216"/>
        <v>1432.9632133731998</v>
      </c>
      <c r="O342" s="77">
        <f t="shared" si="217"/>
        <v>1204.7331547895787</v>
      </c>
      <c r="P342" s="50">
        <v>16</v>
      </c>
      <c r="Q342" s="51">
        <v>4</v>
      </c>
      <c r="R342" s="46">
        <v>0.05</v>
      </c>
      <c r="S342" s="46">
        <v>7.0000000000000007E-2</v>
      </c>
      <c r="T342" s="47">
        <v>5.0000000000000001E-3</v>
      </c>
    </row>
    <row r="343" spans="1:20" x14ac:dyDescent="0.15">
      <c r="A343" s="48">
        <v>11</v>
      </c>
      <c r="B343" s="76">
        <f t="shared" si="222"/>
        <v>336183.07225840923</v>
      </c>
      <c r="C343" s="76">
        <f t="shared" si="212"/>
        <v>84045.768064602307</v>
      </c>
      <c r="D343" s="49">
        <f t="shared" si="223"/>
        <v>9.6394527600000002E-2</v>
      </c>
      <c r="E343" s="76">
        <f t="shared" si="224"/>
        <v>60850.165695497613</v>
      </c>
      <c r="F343" s="76">
        <f t="shared" si="218"/>
        <v>52748.613586131105</v>
      </c>
      <c r="G343" s="76">
        <f t="shared" si="213"/>
        <v>8101.5521093665056</v>
      </c>
      <c r="H343" s="76">
        <f t="shared" si="225"/>
        <v>57759.661147496052</v>
      </c>
      <c r="I343" s="74">
        <f t="shared" si="214"/>
        <v>405.07760546832532</v>
      </c>
      <c r="J343" s="74">
        <f t="shared" si="215"/>
        <v>420.22884032301153</v>
      </c>
      <c r="K343" s="74">
        <f t="shared" si="219"/>
        <v>2265.198102210225</v>
      </c>
      <c r="L343" s="74">
        <f t="shared" si="220"/>
        <v>1871.6627291554635</v>
      </c>
      <c r="M343" s="74">
        <f t="shared" si="221"/>
        <v>747.51537372937423</v>
      </c>
      <c r="N343" s="74">
        <f t="shared" si="216"/>
        <v>1517.6827284808508</v>
      </c>
      <c r="O343" s="77">
        <f t="shared" si="217"/>
        <v>1254.0140285341604</v>
      </c>
      <c r="P343" s="50">
        <v>16</v>
      </c>
      <c r="Q343" s="51">
        <v>4</v>
      </c>
      <c r="R343" s="46">
        <v>0.05</v>
      </c>
      <c r="S343" s="46">
        <v>7.0000000000000007E-2</v>
      </c>
      <c r="T343" s="47">
        <v>5.0000000000000001E-3</v>
      </c>
    </row>
    <row r="344" spans="1:20" x14ac:dyDescent="0.15">
      <c r="A344" s="48">
        <v>12</v>
      </c>
      <c r="B344" s="76">
        <f t="shared" si="222"/>
        <v>283434.4586722781</v>
      </c>
      <c r="C344" s="76">
        <f t="shared" si="212"/>
        <v>70858.614668069524</v>
      </c>
      <c r="D344" s="49">
        <f t="shared" si="223"/>
        <v>9.6394527600000002E-2</v>
      </c>
      <c r="E344" s="76">
        <f t="shared" si="224"/>
        <v>60850.165695497613</v>
      </c>
      <c r="F344" s="76">
        <f t="shared" si="218"/>
        <v>54019.783008178623</v>
      </c>
      <c r="G344" s="76">
        <f t="shared" si="213"/>
        <v>6830.3826873189928</v>
      </c>
      <c r="H344" s="76">
        <f t="shared" si="225"/>
        <v>57759.661147496052</v>
      </c>
      <c r="I344" s="74">
        <f t="shared" si="214"/>
        <v>341.51913436594964</v>
      </c>
      <c r="J344" s="74">
        <f t="shared" si="215"/>
        <v>354.29307334034763</v>
      </c>
      <c r="K344" s="74">
        <f t="shared" si="219"/>
        <v>2394.6923402952639</v>
      </c>
      <c r="L344" s="74">
        <f t="shared" si="220"/>
        <v>1944.6287861961125</v>
      </c>
      <c r="M344" s="74">
        <f t="shared" si="221"/>
        <v>790.24847229743716</v>
      </c>
      <c r="N344" s="74">
        <f t="shared" si="216"/>
        <v>1604.4438679978266</v>
      </c>
      <c r="O344" s="77">
        <f t="shared" si="217"/>
        <v>1302.9012867513952</v>
      </c>
      <c r="P344" s="50">
        <v>16</v>
      </c>
      <c r="Q344" s="51">
        <v>4</v>
      </c>
      <c r="R344" s="46">
        <v>0.05</v>
      </c>
      <c r="S344" s="46">
        <v>7.0000000000000007E-2</v>
      </c>
      <c r="T344" s="47">
        <v>5.0000000000000001E-3</v>
      </c>
    </row>
    <row r="345" spans="1:20" x14ac:dyDescent="0.15">
      <c r="A345" s="48" t="s">
        <v>64</v>
      </c>
      <c r="B345" s="76"/>
      <c r="C345" s="76">
        <f>SUM(C341:C344)</f>
        <v>361323.42439630692</v>
      </c>
      <c r="D345" s="76"/>
      <c r="E345" s="76">
        <f t="shared" ref="E345:L345" si="228">SUM(E341:E344)</f>
        <v>243400.66278199045</v>
      </c>
      <c r="F345" s="76">
        <f t="shared" si="228"/>
        <v>208571.06197649415</v>
      </c>
      <c r="G345" s="76">
        <f t="shared" si="228"/>
        <v>34829.600805496317</v>
      </c>
      <c r="H345" s="76">
        <f t="shared" si="228"/>
        <v>231038.64458998421</v>
      </c>
      <c r="I345" s="76">
        <f t="shared" si="228"/>
        <v>1741.480040274816</v>
      </c>
      <c r="J345" s="76">
        <f t="shared" si="228"/>
        <v>1806.6171219815346</v>
      </c>
      <c r="K345" s="76">
        <f t="shared" si="228"/>
        <v>8813.9210297498939</v>
      </c>
      <c r="L345" s="76">
        <f t="shared" si="228"/>
        <v>7338.354135911869</v>
      </c>
      <c r="M345" s="76">
        <f>SUM(M341:M344)</f>
        <v>2908.5939398174655</v>
      </c>
      <c r="N345" s="76">
        <f>SUM(N341:N344)</f>
        <v>5905.3270899324298</v>
      </c>
      <c r="O345" s="76">
        <f>SUM(O341:O344)</f>
        <v>4916.6972710609516</v>
      </c>
      <c r="P345" s="50"/>
      <c r="Q345" s="51"/>
      <c r="R345" s="46"/>
      <c r="S345" s="46"/>
      <c r="T345" s="47"/>
    </row>
    <row r="346" spans="1:20" x14ac:dyDescent="0.15">
      <c r="A346" s="48">
        <v>13</v>
      </c>
      <c r="B346" s="76">
        <f>B344-F344</f>
        <v>229414.67566409946</v>
      </c>
      <c r="C346" s="76">
        <f t="shared" si="212"/>
        <v>57353.668916024864</v>
      </c>
      <c r="D346" s="49">
        <f>D344</f>
        <v>9.6394527600000002E-2</v>
      </c>
      <c r="E346" s="76">
        <f>E344</f>
        <v>60850.165695497613</v>
      </c>
      <c r="F346" s="76">
        <f t="shared" si="218"/>
        <v>55321.585874210592</v>
      </c>
      <c r="G346" s="76">
        <f t="shared" si="213"/>
        <v>5528.5798212870213</v>
      </c>
      <c r="H346" s="76">
        <f>H344</f>
        <v>57759.661147496052</v>
      </c>
      <c r="I346" s="74">
        <f t="shared" si="214"/>
        <v>276.42899106435107</v>
      </c>
      <c r="J346" s="74">
        <f t="shared" si="215"/>
        <v>286.76834458012434</v>
      </c>
      <c r="K346" s="74">
        <f t="shared" si="219"/>
        <v>2527.307212357086</v>
      </c>
      <c r="L346" s="74">
        <f t="shared" si="220"/>
        <v>2017.0218556453276</v>
      </c>
      <c r="M346" s="74">
        <f t="shared" si="221"/>
        <v>834.01138007783845</v>
      </c>
      <c r="N346" s="74">
        <f t="shared" si="216"/>
        <v>1693.2958322792474</v>
      </c>
      <c r="O346" s="77">
        <f t="shared" si="217"/>
        <v>1351.4046432823693</v>
      </c>
      <c r="P346" s="50">
        <v>16</v>
      </c>
      <c r="Q346" s="51">
        <v>4</v>
      </c>
      <c r="R346" s="46">
        <v>0.05</v>
      </c>
      <c r="S346" s="46">
        <v>7.0000000000000007E-2</v>
      </c>
      <c r="T346" s="47">
        <v>5.0000000000000001E-3</v>
      </c>
    </row>
    <row r="347" spans="1:20" x14ac:dyDescent="0.15">
      <c r="A347" s="48">
        <v>14</v>
      </c>
      <c r="B347" s="76">
        <f t="shared" si="222"/>
        <v>174093.08978988888</v>
      </c>
      <c r="C347" s="76">
        <f t="shared" si="212"/>
        <v>43523.27244747222</v>
      </c>
      <c r="D347" s="49">
        <f t="shared" si="223"/>
        <v>9.6394527600000002E-2</v>
      </c>
      <c r="E347" s="76">
        <f t="shared" si="224"/>
        <v>60850.165695497613</v>
      </c>
      <c r="F347" s="76">
        <f t="shared" si="218"/>
        <v>56654.76040831743</v>
      </c>
      <c r="G347" s="76">
        <f t="shared" si="213"/>
        <v>4195.4052871801805</v>
      </c>
      <c r="H347" s="76">
        <f t="shared" si="225"/>
        <v>57759.661147496052</v>
      </c>
      <c r="I347" s="74">
        <f t="shared" si="214"/>
        <v>209.77026435900905</v>
      </c>
      <c r="J347" s="74">
        <f t="shared" si="215"/>
        <v>217.6163622373611</v>
      </c>
      <c r="K347" s="74">
        <f t="shared" si="219"/>
        <v>2663.1179214051913</v>
      </c>
      <c r="L347" s="74">
        <f t="shared" si="220"/>
        <v>2088.8562149136856</v>
      </c>
      <c r="M347" s="74">
        <f t="shared" si="221"/>
        <v>878.82891406371311</v>
      </c>
      <c r="N347" s="74">
        <f t="shared" si="216"/>
        <v>1784.2890073414783</v>
      </c>
      <c r="O347" s="77">
        <f t="shared" si="217"/>
        <v>1399.5336639921695</v>
      </c>
      <c r="P347" s="50">
        <v>16</v>
      </c>
      <c r="Q347" s="51">
        <v>4</v>
      </c>
      <c r="R347" s="46">
        <v>0.05</v>
      </c>
      <c r="S347" s="46">
        <v>7.0000000000000007E-2</v>
      </c>
      <c r="T347" s="47">
        <v>5.0000000000000001E-3</v>
      </c>
    </row>
    <row r="348" spans="1:20" x14ac:dyDescent="0.15">
      <c r="A348" s="48">
        <v>15</v>
      </c>
      <c r="B348" s="76">
        <f t="shared" si="222"/>
        <v>117438.32938157144</v>
      </c>
      <c r="C348" s="76">
        <f t="shared" si="212"/>
        <v>29359.582345392861</v>
      </c>
      <c r="D348" s="49">
        <f t="shared" si="223"/>
        <v>9.6394527600000002E-2</v>
      </c>
      <c r="E348" s="76">
        <f t="shared" si="224"/>
        <v>60850.165695497613</v>
      </c>
      <c r="F348" s="76">
        <f t="shared" si="218"/>
        <v>58020.06262478017</v>
      </c>
      <c r="G348" s="76">
        <f t="shared" si="213"/>
        <v>2830.103070717445</v>
      </c>
      <c r="H348" s="76">
        <f t="shared" si="225"/>
        <v>57759.661147496052</v>
      </c>
      <c r="I348" s="74">
        <f t="shared" si="214"/>
        <v>141.50515353587227</v>
      </c>
      <c r="J348" s="74">
        <f t="shared" si="215"/>
        <v>146.79791172696432</v>
      </c>
      <c r="K348" s="74">
        <f t="shared" si="219"/>
        <v>2802.2014827387252</v>
      </c>
      <c r="L348" s="74">
        <f t="shared" si="220"/>
        <v>2160.1459245354413</v>
      </c>
      <c r="M348" s="74">
        <f t="shared" si="221"/>
        <v>924.72648930377932</v>
      </c>
      <c r="N348" s="74">
        <f t="shared" si="216"/>
        <v>1877.4749934349459</v>
      </c>
      <c r="O348" s="77">
        <f t="shared" si="217"/>
        <v>1447.2977694387457</v>
      </c>
      <c r="P348" s="50">
        <v>16</v>
      </c>
      <c r="Q348" s="51">
        <v>4</v>
      </c>
      <c r="R348" s="46">
        <v>0.05</v>
      </c>
      <c r="S348" s="46">
        <v>7.0000000000000007E-2</v>
      </c>
      <c r="T348" s="47">
        <v>5.0000000000000001E-3</v>
      </c>
    </row>
    <row r="349" spans="1:20" ht="12.75" thickBot="1" x14ac:dyDescent="0.2">
      <c r="A349" s="52">
        <v>16</v>
      </c>
      <c r="B349" s="78">
        <f t="shared" si="222"/>
        <v>59418.266756791272</v>
      </c>
      <c r="C349" s="78">
        <f t="shared" si="212"/>
        <v>14854.566689197818</v>
      </c>
      <c r="D349" s="53">
        <f t="shared" si="223"/>
        <v>9.6394527600000002E-2</v>
      </c>
      <c r="E349" s="78">
        <f t="shared" si="224"/>
        <v>60850.165695497613</v>
      </c>
      <c r="F349" s="78">
        <f t="shared" si="218"/>
        <v>59418.266756789693</v>
      </c>
      <c r="G349" s="78">
        <f t="shared" si="213"/>
        <v>1431.8989387079198</v>
      </c>
      <c r="H349" s="78">
        <f t="shared" si="225"/>
        <v>57759.661147496052</v>
      </c>
      <c r="I349" s="79">
        <f t="shared" si="214"/>
        <v>71.594946935395996</v>
      </c>
      <c r="J349" s="79">
        <f t="shared" si="215"/>
        <v>74.272833445989093</v>
      </c>
      <c r="K349" s="79">
        <f t="shared" si="219"/>
        <v>2944.6367676201767</v>
      </c>
      <c r="L349" s="74">
        <f t="shared" si="220"/>
        <v>2230.9048320845814</v>
      </c>
      <c r="M349" s="79">
        <f t="shared" si="221"/>
        <v>971.73013331465836</v>
      </c>
      <c r="N349" s="79">
        <f t="shared" si="216"/>
        <v>1972.9066343055183</v>
      </c>
      <c r="O349" s="80">
        <f t="shared" si="217"/>
        <v>1494.7062374966695</v>
      </c>
      <c r="P349" s="54">
        <v>16</v>
      </c>
      <c r="Q349" s="55">
        <v>4</v>
      </c>
      <c r="R349" s="46">
        <v>0.05</v>
      </c>
      <c r="S349" s="46">
        <v>7.0000000000000007E-2</v>
      </c>
      <c r="T349" s="47">
        <v>5.0000000000000001E-3</v>
      </c>
    </row>
    <row r="350" spans="1:20" ht="12.75" thickBot="1" x14ac:dyDescent="0.2">
      <c r="A350" s="71" t="s">
        <v>64</v>
      </c>
      <c r="B350" s="98"/>
      <c r="C350" s="79">
        <f>SUM(C346:C349)</f>
        <v>145091.09039808775</v>
      </c>
      <c r="D350" s="79"/>
      <c r="E350" s="79">
        <f t="shared" ref="E350:O350" si="229">SUM(E346:E349)</f>
        <v>243400.66278199045</v>
      </c>
      <c r="F350" s="79">
        <f t="shared" si="229"/>
        <v>229414.67566409789</v>
      </c>
      <c r="G350" s="79">
        <f t="shared" si="229"/>
        <v>13985.987117892566</v>
      </c>
      <c r="H350" s="79">
        <f t="shared" si="229"/>
        <v>231038.64458998421</v>
      </c>
      <c r="I350" s="79">
        <f t="shared" si="229"/>
        <v>699.29935589462843</v>
      </c>
      <c r="J350" s="79">
        <f t="shared" si="229"/>
        <v>725.45545199043886</v>
      </c>
      <c r="K350" s="79">
        <f t="shared" si="229"/>
        <v>10937.263384121179</v>
      </c>
      <c r="L350" s="79">
        <f t="shared" si="229"/>
        <v>8496.9288271790356</v>
      </c>
      <c r="M350" s="79">
        <f t="shared" si="229"/>
        <v>3609.296916759989</v>
      </c>
      <c r="N350" s="79">
        <f t="shared" si="229"/>
        <v>7327.9664673611896</v>
      </c>
      <c r="O350" s="79">
        <f t="shared" si="229"/>
        <v>5692.9423142099531</v>
      </c>
      <c r="P350" s="72"/>
      <c r="Q350" s="72"/>
      <c r="R350" s="46"/>
      <c r="S350" s="46"/>
      <c r="T350" s="47"/>
    </row>
    <row r="351" spans="1:20" ht="12.75" thickBot="1" x14ac:dyDescent="0.2">
      <c r="A351" s="56" t="s">
        <v>83</v>
      </c>
      <c r="B351" s="57"/>
      <c r="C351" s="60">
        <f>C335+C340+C345+C350</f>
        <v>1800959.6130637969</v>
      </c>
      <c r="D351" s="60">
        <f t="shared" ref="D351:I351" si="230">D335+D340+D345+D350</f>
        <v>0</v>
      </c>
      <c r="E351" s="60">
        <f t="shared" si="230"/>
        <v>973602.65112796181</v>
      </c>
      <c r="F351" s="60">
        <f t="shared" si="230"/>
        <v>799999.99999999837</v>
      </c>
      <c r="G351" s="60">
        <f t="shared" si="230"/>
        <v>173602.65112796347</v>
      </c>
      <c r="H351" s="60">
        <f t="shared" si="230"/>
        <v>924154.57835993683</v>
      </c>
      <c r="I351" s="60">
        <f t="shared" si="230"/>
        <v>8680.1325563981754</v>
      </c>
      <c r="J351" s="60">
        <f t="shared" ref="J351:O351" si="231">J335+J340+J345+J350</f>
        <v>9004.7980653189843</v>
      </c>
      <c r="K351" s="60">
        <f t="shared" si="231"/>
        <v>31763.142146307822</v>
      </c>
      <c r="L351" s="60">
        <f t="shared" si="231"/>
        <v>26879.994306338271</v>
      </c>
      <c r="M351" s="60">
        <f t="shared" si="231"/>
        <v>10481.836908281583</v>
      </c>
      <c r="N351" s="60">
        <f t="shared" si="231"/>
        <v>21281.305238026245</v>
      </c>
      <c r="O351" s="60">
        <f t="shared" si="231"/>
        <v>18009.596185246643</v>
      </c>
    </row>
    <row r="352" spans="1:20" ht="12.75" thickBot="1" x14ac:dyDescent="0.2">
      <c r="A352" s="58" t="s">
        <v>9</v>
      </c>
      <c r="B352" s="59"/>
      <c r="C352" s="81"/>
      <c r="D352" s="81"/>
      <c r="E352" s="81"/>
      <c r="F352" s="60"/>
      <c r="G352" s="60"/>
      <c r="H352" s="60"/>
      <c r="I352" s="60"/>
      <c r="J352" s="60"/>
      <c r="K352" s="60" t="s">
        <v>21</v>
      </c>
      <c r="L352" s="60">
        <f>L351</f>
        <v>26879.994306338271</v>
      </c>
      <c r="M352" s="60"/>
      <c r="N352" s="60" t="s">
        <v>22</v>
      </c>
      <c r="O352" s="83">
        <f>O351</f>
        <v>18009.596185246643</v>
      </c>
    </row>
    <row r="353" spans="1:20" ht="12.75" thickBot="1" x14ac:dyDescent="0.2">
      <c r="A353" s="61" t="s">
        <v>10</v>
      </c>
      <c r="B353" s="62"/>
      <c r="C353" s="84"/>
      <c r="D353" s="85"/>
      <c r="E353" s="85"/>
      <c r="F353" s="86"/>
      <c r="G353" s="86"/>
      <c r="H353" s="87"/>
      <c r="I353" s="87"/>
      <c r="J353" s="60"/>
      <c r="K353" s="60" t="s">
        <v>21</v>
      </c>
      <c r="L353" s="88">
        <f>L352/C351</f>
        <v>1.4925373179585054E-2</v>
      </c>
      <c r="M353" s="89"/>
      <c r="N353" s="60" t="s">
        <v>22</v>
      </c>
      <c r="O353" s="90">
        <f>O352/C351</f>
        <v>1.0000000030321986E-2</v>
      </c>
    </row>
    <row r="355" spans="1:20" ht="39" customHeight="1" x14ac:dyDescent="0.15">
      <c r="A355" s="31" t="s">
        <v>90</v>
      </c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2"/>
      <c r="N355" s="32"/>
      <c r="O355" s="32"/>
    </row>
    <row r="356" spans="1:20" ht="81" customHeight="1" x14ac:dyDescent="0.15">
      <c r="A356" s="34" t="s">
        <v>89</v>
      </c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5"/>
      <c r="N356" s="35"/>
      <c r="O356" s="35"/>
    </row>
    <row r="357" spans="1:20" ht="33" customHeight="1" thickBot="1" x14ac:dyDescent="0.2">
      <c r="A357" s="36" t="s">
        <v>28</v>
      </c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</row>
    <row r="358" spans="1:20" ht="26.25" customHeight="1" thickBot="1" x14ac:dyDescent="0.2">
      <c r="A358" s="37" t="s">
        <v>2</v>
      </c>
      <c r="B358" s="38" t="s">
        <v>3</v>
      </c>
      <c r="C358" s="38" t="s">
        <v>4</v>
      </c>
      <c r="D358" s="38" t="s">
        <v>5</v>
      </c>
      <c r="E358" s="38" t="s">
        <v>6</v>
      </c>
      <c r="F358" s="38" t="s">
        <v>7</v>
      </c>
      <c r="G358" s="38" t="s">
        <v>8</v>
      </c>
      <c r="H358" s="38" t="s">
        <v>15</v>
      </c>
      <c r="I358" s="38" t="s">
        <v>11</v>
      </c>
      <c r="J358" s="38" t="s">
        <v>16</v>
      </c>
      <c r="K358" s="38" t="s">
        <v>18</v>
      </c>
      <c r="L358" s="38" t="s">
        <v>23</v>
      </c>
      <c r="M358" s="38" t="s">
        <v>12</v>
      </c>
      <c r="N358" s="38" t="s">
        <v>19</v>
      </c>
      <c r="O358" s="39" t="s">
        <v>20</v>
      </c>
      <c r="P358" s="40" t="s">
        <v>13</v>
      </c>
      <c r="Q358" s="38" t="s">
        <v>14</v>
      </c>
      <c r="R358" s="41" t="s">
        <v>25</v>
      </c>
      <c r="S358" s="41" t="s">
        <v>26</v>
      </c>
      <c r="T358" s="41" t="s">
        <v>27</v>
      </c>
    </row>
    <row r="359" spans="1:20" x14ac:dyDescent="0.15">
      <c r="A359" s="42">
        <v>1</v>
      </c>
      <c r="B359" s="74">
        <v>800000</v>
      </c>
      <c r="C359" s="74">
        <f t="shared" ref="C359:C374" si="232">B359/Q359</f>
        <v>200000</v>
      </c>
      <c r="D359" s="43">
        <v>9.3654365000000003E-2</v>
      </c>
      <c r="E359" s="74">
        <f>B359*((1+D359/Q359)^P359)*(D359/Q359)/((1+D359/Q359)^P359-1)</f>
        <v>60525.204054874732</v>
      </c>
      <c r="F359" s="74">
        <f>E359-G359</f>
        <v>41794.331054874732</v>
      </c>
      <c r="G359" s="74">
        <f t="shared" ref="G359:G374" si="233">B359*D359/Q359</f>
        <v>18730.873</v>
      </c>
      <c r="H359" s="74">
        <f>B359*((1+S359/Q359)^P359)*(S359/Q359)/((1+S359/Q359)^P359-1)</f>
        <v>57759.661147496052</v>
      </c>
      <c r="I359" s="74">
        <f t="shared" ref="I359:I374" si="234">G359*R359</f>
        <v>936.54365000000007</v>
      </c>
      <c r="J359" s="74">
        <f t="shared" ref="J359:J374" si="235">C359*T359</f>
        <v>1000</v>
      </c>
      <c r="K359" s="74">
        <f>E359-H359-I359-J359</f>
        <v>828.99925737867989</v>
      </c>
      <c r="L359" s="74">
        <f>K359/(1+S359/Q359)^A359</f>
        <v>814.74128489305144</v>
      </c>
      <c r="M359" s="74">
        <f>K359*0.33</f>
        <v>273.56975493496435</v>
      </c>
      <c r="N359" s="74">
        <f t="shared" ref="N359:N374" si="236">K359-M359</f>
        <v>555.42950244371559</v>
      </c>
      <c r="O359" s="75">
        <f t="shared" ref="O359:O374" si="237">N359/(1+S359/Q359)^A359</f>
        <v>545.87666087834452</v>
      </c>
      <c r="P359" s="44">
        <v>16</v>
      </c>
      <c r="Q359" s="45">
        <v>4</v>
      </c>
      <c r="R359" s="46">
        <v>0.05</v>
      </c>
      <c r="S359" s="46">
        <v>7.0000000000000007E-2</v>
      </c>
      <c r="T359" s="47">
        <v>5.0000000000000001E-3</v>
      </c>
    </row>
    <row r="360" spans="1:20" x14ac:dyDescent="0.15">
      <c r="A360" s="48">
        <v>2</v>
      </c>
      <c r="B360" s="76">
        <f>B359-F359</f>
        <v>758205.6689451253</v>
      </c>
      <c r="C360" s="76">
        <f t="shared" si="232"/>
        <v>189551.41723628133</v>
      </c>
      <c r="D360" s="49">
        <f>D359</f>
        <v>9.3654365000000003E-2</v>
      </c>
      <c r="E360" s="76">
        <f>E359</f>
        <v>60525.204054874732</v>
      </c>
      <c r="F360" s="76">
        <f t="shared" ref="F360:F374" si="238">E360-G360</f>
        <v>42772.886438760746</v>
      </c>
      <c r="G360" s="76">
        <f t="shared" si="233"/>
        <v>17752.317616113982</v>
      </c>
      <c r="H360" s="76">
        <f>H359</f>
        <v>57759.661147496052</v>
      </c>
      <c r="I360" s="74">
        <f t="shared" si="234"/>
        <v>887.61588080569913</v>
      </c>
      <c r="J360" s="74">
        <f t="shared" si="235"/>
        <v>947.75708618140663</v>
      </c>
      <c r="K360" s="74">
        <f t="shared" ref="K360:K374" si="239">E360-H360-I360-J360</f>
        <v>930.16994039157419</v>
      </c>
      <c r="L360" s="74">
        <f t="shared" ref="L360:L374" si="240">K360/(1+S360/Q360)^A360</f>
        <v>898.44907281451663</v>
      </c>
      <c r="M360" s="74">
        <f t="shared" ref="M360:M374" si="241">K360*0.33</f>
        <v>306.9560803292195</v>
      </c>
      <c r="N360" s="74">
        <f t="shared" si="236"/>
        <v>623.21386006235468</v>
      </c>
      <c r="O360" s="77">
        <f t="shared" si="237"/>
        <v>601.96087878572609</v>
      </c>
      <c r="P360" s="50">
        <v>16</v>
      </c>
      <c r="Q360" s="51">
        <v>4</v>
      </c>
      <c r="R360" s="46">
        <v>0.05</v>
      </c>
      <c r="S360" s="46">
        <v>7.0000000000000007E-2</v>
      </c>
      <c r="T360" s="47">
        <v>5.0000000000000001E-3</v>
      </c>
    </row>
    <row r="361" spans="1:20" x14ac:dyDescent="0.15">
      <c r="A361" s="48">
        <v>3</v>
      </c>
      <c r="B361" s="76">
        <f t="shared" ref="B361:B374" si="242">B360-F360</f>
        <v>715432.78250636451</v>
      </c>
      <c r="C361" s="76">
        <f t="shared" si="232"/>
        <v>178858.19562659113</v>
      </c>
      <c r="D361" s="49">
        <f t="shared" ref="D361:D374" si="243">D360</f>
        <v>9.3654365000000003E-2</v>
      </c>
      <c r="E361" s="76">
        <f t="shared" ref="E361:E374" si="244">E360</f>
        <v>60525.204054874732</v>
      </c>
      <c r="F361" s="76">
        <f t="shared" si="238"/>
        <v>43774.353318420559</v>
      </c>
      <c r="G361" s="76">
        <f t="shared" si="233"/>
        <v>16750.850736454169</v>
      </c>
      <c r="H361" s="76">
        <f t="shared" ref="H361:H374" si="245">H360</f>
        <v>57759.661147496052</v>
      </c>
      <c r="I361" s="74">
        <f t="shared" si="234"/>
        <v>837.54253682270848</v>
      </c>
      <c r="J361" s="74">
        <f t="shared" si="235"/>
        <v>894.29097813295562</v>
      </c>
      <c r="K361" s="74">
        <f t="shared" si="239"/>
        <v>1033.709392423016</v>
      </c>
      <c r="L361" s="74">
        <f t="shared" si="240"/>
        <v>981.28510940984552</v>
      </c>
      <c r="M361" s="74">
        <f t="shared" si="241"/>
        <v>341.12409949959527</v>
      </c>
      <c r="N361" s="74">
        <f t="shared" si="236"/>
        <v>692.58529292342064</v>
      </c>
      <c r="O361" s="77">
        <f t="shared" si="237"/>
        <v>657.46102330459644</v>
      </c>
      <c r="P361" s="50">
        <v>16</v>
      </c>
      <c r="Q361" s="51">
        <v>4</v>
      </c>
      <c r="R361" s="46">
        <v>0.05</v>
      </c>
      <c r="S361" s="46">
        <v>7.0000000000000007E-2</v>
      </c>
      <c r="T361" s="47">
        <v>5.0000000000000001E-3</v>
      </c>
    </row>
    <row r="362" spans="1:20" x14ac:dyDescent="0.15">
      <c r="A362" s="48">
        <v>4</v>
      </c>
      <c r="B362" s="76">
        <f t="shared" si="242"/>
        <v>671658.42918794393</v>
      </c>
      <c r="C362" s="76">
        <f t="shared" si="232"/>
        <v>167914.60729698598</v>
      </c>
      <c r="D362" s="49">
        <f t="shared" si="243"/>
        <v>9.3654365000000003E-2</v>
      </c>
      <c r="E362" s="76">
        <f t="shared" si="244"/>
        <v>60525.204054874732</v>
      </c>
      <c r="F362" s="76">
        <f t="shared" si="238"/>
        <v>44799.268134251142</v>
      </c>
      <c r="G362" s="76">
        <f t="shared" si="233"/>
        <v>15725.935920623589</v>
      </c>
      <c r="H362" s="76">
        <f t="shared" si="245"/>
        <v>57759.661147496052</v>
      </c>
      <c r="I362" s="74">
        <f t="shared" si="234"/>
        <v>786.2967960311795</v>
      </c>
      <c r="J362" s="74">
        <f t="shared" si="235"/>
        <v>839.57303648492996</v>
      </c>
      <c r="K362" s="74">
        <f t="shared" si="239"/>
        <v>1139.6730748625705</v>
      </c>
      <c r="L362" s="74">
        <f t="shared" si="240"/>
        <v>1063.2676887481666</v>
      </c>
      <c r="M362" s="74">
        <f t="shared" si="241"/>
        <v>376.09211470464828</v>
      </c>
      <c r="N362" s="74">
        <f t="shared" si="236"/>
        <v>763.58096015792216</v>
      </c>
      <c r="O362" s="77">
        <f t="shared" si="237"/>
        <v>712.38935146127153</v>
      </c>
      <c r="P362" s="50">
        <v>16</v>
      </c>
      <c r="Q362" s="51">
        <v>4</v>
      </c>
      <c r="R362" s="46">
        <v>0.05</v>
      </c>
      <c r="S362" s="46">
        <v>7.0000000000000007E-2</v>
      </c>
      <c r="T362" s="47">
        <v>5.0000000000000001E-3</v>
      </c>
    </row>
    <row r="363" spans="1:20" x14ac:dyDescent="0.15">
      <c r="A363" s="48">
        <v>5</v>
      </c>
      <c r="B363" s="76">
        <f t="shared" si="242"/>
        <v>626859.16105369281</v>
      </c>
      <c r="C363" s="76">
        <f t="shared" si="232"/>
        <v>156714.7902634232</v>
      </c>
      <c r="D363" s="49">
        <f t="shared" si="243"/>
        <v>9.3654365000000003E-2</v>
      </c>
      <c r="E363" s="76">
        <f t="shared" si="244"/>
        <v>60525.204054874732</v>
      </c>
      <c r="F363" s="76">
        <f t="shared" si="238"/>
        <v>45848.179886645652</v>
      </c>
      <c r="G363" s="76">
        <f t="shared" si="233"/>
        <v>14677.024168229083</v>
      </c>
      <c r="H363" s="76">
        <f t="shared" si="245"/>
        <v>57759.661147496052</v>
      </c>
      <c r="I363" s="74">
        <f t="shared" si="234"/>
        <v>733.85120841145419</v>
      </c>
      <c r="J363" s="74">
        <f t="shared" si="235"/>
        <v>783.57395131711598</v>
      </c>
      <c r="K363" s="74">
        <f t="shared" si="239"/>
        <v>1248.1177476501098</v>
      </c>
      <c r="L363" s="74">
        <f t="shared" si="240"/>
        <v>1144.4148094424827</v>
      </c>
      <c r="M363" s="74">
        <f t="shared" si="241"/>
        <v>411.87885672453626</v>
      </c>
      <c r="N363" s="74">
        <f t="shared" si="236"/>
        <v>836.23889092557351</v>
      </c>
      <c r="O363" s="77">
        <f t="shared" si="237"/>
        <v>766.75792232646336</v>
      </c>
      <c r="P363" s="50">
        <v>16</v>
      </c>
      <c r="Q363" s="51">
        <v>4</v>
      </c>
      <c r="R363" s="46">
        <v>0.05</v>
      </c>
      <c r="S363" s="46">
        <v>7.0000000000000007E-2</v>
      </c>
      <c r="T363" s="47">
        <v>5.0000000000000001E-3</v>
      </c>
    </row>
    <row r="364" spans="1:20" x14ac:dyDescent="0.15">
      <c r="A364" s="48">
        <v>6</v>
      </c>
      <c r="B364" s="76">
        <f t="shared" si="242"/>
        <v>581010.98116704717</v>
      </c>
      <c r="C364" s="76">
        <f t="shared" si="232"/>
        <v>145252.74529176179</v>
      </c>
      <c r="D364" s="49">
        <f t="shared" si="243"/>
        <v>9.3654365000000003E-2</v>
      </c>
      <c r="E364" s="76">
        <f t="shared" si="244"/>
        <v>60525.204054874732</v>
      </c>
      <c r="F364" s="76">
        <f t="shared" si="238"/>
        <v>46921.650430068039</v>
      </c>
      <c r="G364" s="76">
        <f t="shared" si="233"/>
        <v>13603.553624806691</v>
      </c>
      <c r="H364" s="76">
        <f t="shared" si="245"/>
        <v>57759.661147496052</v>
      </c>
      <c r="I364" s="74">
        <f t="shared" si="234"/>
        <v>680.17768124033455</v>
      </c>
      <c r="J364" s="74">
        <f t="shared" si="235"/>
        <v>726.26372645880895</v>
      </c>
      <c r="K364" s="74">
        <f t="shared" si="239"/>
        <v>1359.1014996795366</v>
      </c>
      <c r="L364" s="74">
        <f t="shared" si="240"/>
        <v>1224.7441798427178</v>
      </c>
      <c r="M364" s="74">
        <f t="shared" si="241"/>
        <v>448.50349489424707</v>
      </c>
      <c r="N364" s="74">
        <f t="shared" si="236"/>
        <v>910.5980047852895</v>
      </c>
      <c r="O364" s="77">
        <f t="shared" si="237"/>
        <v>820.5786004946209</v>
      </c>
      <c r="P364" s="50">
        <v>16</v>
      </c>
      <c r="Q364" s="51">
        <v>4</v>
      </c>
      <c r="R364" s="46">
        <v>0.05</v>
      </c>
      <c r="S364" s="46">
        <v>7.0000000000000007E-2</v>
      </c>
      <c r="T364" s="47">
        <v>5.0000000000000001E-3</v>
      </c>
    </row>
    <row r="365" spans="1:20" x14ac:dyDescent="0.15">
      <c r="A365" s="48">
        <v>7</v>
      </c>
      <c r="B365" s="76">
        <f t="shared" si="242"/>
        <v>534089.33073697914</v>
      </c>
      <c r="C365" s="76">
        <f t="shared" si="232"/>
        <v>133522.33268424479</v>
      </c>
      <c r="D365" s="49">
        <f t="shared" si="243"/>
        <v>9.3654365000000003E-2</v>
      </c>
      <c r="E365" s="76">
        <f t="shared" si="244"/>
        <v>60525.204054874732</v>
      </c>
      <c r="F365" s="76">
        <f t="shared" si="238"/>
        <v>48020.254774013039</v>
      </c>
      <c r="G365" s="76">
        <f t="shared" si="233"/>
        <v>12504.949280861691</v>
      </c>
      <c r="H365" s="76">
        <f t="shared" si="245"/>
        <v>57759.661147496052</v>
      </c>
      <c r="I365" s="74">
        <f t="shared" si="234"/>
        <v>625.24746404308462</v>
      </c>
      <c r="J365" s="74">
        <f t="shared" si="235"/>
        <v>667.61166342122397</v>
      </c>
      <c r="K365" s="74">
        <f t="shared" si="239"/>
        <v>1472.6837799143714</v>
      </c>
      <c r="L365" s="74">
        <f t="shared" si="240"/>
        <v>1304.2732231401001</v>
      </c>
      <c r="M365" s="74">
        <f t="shared" si="241"/>
        <v>485.98564737174257</v>
      </c>
      <c r="N365" s="74">
        <f t="shared" si="236"/>
        <v>986.69813254262885</v>
      </c>
      <c r="O365" s="77">
        <f t="shared" si="237"/>
        <v>873.86305950386713</v>
      </c>
      <c r="P365" s="50">
        <v>16</v>
      </c>
      <c r="Q365" s="51">
        <v>4</v>
      </c>
      <c r="R365" s="46">
        <v>0.05</v>
      </c>
      <c r="S365" s="46">
        <v>7.0000000000000007E-2</v>
      </c>
      <c r="T365" s="47">
        <v>5.0000000000000001E-3</v>
      </c>
    </row>
    <row r="366" spans="1:20" x14ac:dyDescent="0.15">
      <c r="A366" s="48">
        <v>8</v>
      </c>
      <c r="B366" s="76">
        <f t="shared" si="242"/>
        <v>486069.07596296608</v>
      </c>
      <c r="C366" s="76">
        <f t="shared" si="232"/>
        <v>121517.26899074152</v>
      </c>
      <c r="D366" s="49">
        <f t="shared" si="243"/>
        <v>9.3654365000000003E-2</v>
      </c>
      <c r="E366" s="76">
        <f t="shared" si="244"/>
        <v>60525.204054874732</v>
      </c>
      <c r="F366" s="76">
        <f t="shared" si="238"/>
        <v>49144.581391012645</v>
      </c>
      <c r="G366" s="76">
        <f t="shared" si="233"/>
        <v>11380.622663862088</v>
      </c>
      <c r="H366" s="76">
        <f t="shared" si="245"/>
        <v>57759.661147496052</v>
      </c>
      <c r="I366" s="74">
        <f t="shared" si="234"/>
        <v>569.03113319310444</v>
      </c>
      <c r="J366" s="74">
        <f t="shared" si="235"/>
        <v>607.58634495370757</v>
      </c>
      <c r="K366" s="74">
        <f t="shared" si="239"/>
        <v>1588.9254292318681</v>
      </c>
      <c r="L366" s="74">
        <f t="shared" si="240"/>
        <v>1383.0190823844061</v>
      </c>
      <c r="M366" s="74">
        <f t="shared" si="241"/>
        <v>524.34539164651653</v>
      </c>
      <c r="N366" s="74">
        <f t="shared" si="236"/>
        <v>1064.5800375853514</v>
      </c>
      <c r="O366" s="77">
        <f t="shared" si="237"/>
        <v>926.62278519755193</v>
      </c>
      <c r="P366" s="50">
        <v>16</v>
      </c>
      <c r="Q366" s="51">
        <v>4</v>
      </c>
      <c r="R366" s="46">
        <v>0.05</v>
      </c>
      <c r="S366" s="46">
        <v>7.0000000000000007E-2</v>
      </c>
      <c r="T366" s="47">
        <v>5.0000000000000001E-3</v>
      </c>
    </row>
    <row r="367" spans="1:20" x14ac:dyDescent="0.15">
      <c r="A367" s="48">
        <v>9</v>
      </c>
      <c r="B367" s="76">
        <f t="shared" si="242"/>
        <v>436924.49457195343</v>
      </c>
      <c r="C367" s="76">
        <f t="shared" si="232"/>
        <v>109231.12364298836</v>
      </c>
      <c r="D367" s="49">
        <f t="shared" si="243"/>
        <v>9.3654365000000003E-2</v>
      </c>
      <c r="E367" s="76">
        <f t="shared" si="244"/>
        <v>60525.204054874732</v>
      </c>
      <c r="F367" s="76">
        <f t="shared" si="238"/>
        <v>50295.23253185417</v>
      </c>
      <c r="G367" s="76">
        <f t="shared" si="233"/>
        <v>10229.971523020562</v>
      </c>
      <c r="H367" s="76">
        <f t="shared" si="245"/>
        <v>57759.661147496052</v>
      </c>
      <c r="I367" s="74">
        <f t="shared" si="234"/>
        <v>511.49857615102815</v>
      </c>
      <c r="J367" s="74">
        <f t="shared" si="235"/>
        <v>546.1556182149418</v>
      </c>
      <c r="K367" s="74">
        <f t="shared" si="239"/>
        <v>1707.8887130127102</v>
      </c>
      <c r="L367" s="74">
        <f t="shared" si="240"/>
        <v>1460.9986254155674</v>
      </c>
      <c r="M367" s="74">
        <f t="shared" si="241"/>
        <v>563.60327529419442</v>
      </c>
      <c r="N367" s="74">
        <f t="shared" si="236"/>
        <v>1144.2854377185158</v>
      </c>
      <c r="O367" s="77">
        <f t="shared" si="237"/>
        <v>978.86907902843006</v>
      </c>
      <c r="P367" s="50">
        <v>16</v>
      </c>
      <c r="Q367" s="51">
        <v>4</v>
      </c>
      <c r="R367" s="46">
        <v>0.05</v>
      </c>
      <c r="S367" s="46">
        <v>7.0000000000000007E-2</v>
      </c>
      <c r="T367" s="47">
        <v>5.0000000000000001E-3</v>
      </c>
    </row>
    <row r="368" spans="1:20" x14ac:dyDescent="0.15">
      <c r="A368" s="48">
        <v>10</v>
      </c>
      <c r="B368" s="76">
        <f t="shared" si="242"/>
        <v>386629.26204009925</v>
      </c>
      <c r="C368" s="76">
        <f t="shared" si="232"/>
        <v>96657.315510024811</v>
      </c>
      <c r="D368" s="49">
        <f t="shared" si="243"/>
        <v>9.3654365000000003E-2</v>
      </c>
      <c r="E368" s="76">
        <f t="shared" si="244"/>
        <v>60525.204054874732</v>
      </c>
      <c r="F368" s="76">
        <f t="shared" si="238"/>
        <v>51472.824548178709</v>
      </c>
      <c r="G368" s="76">
        <f t="shared" si="233"/>
        <v>9052.3795066960247</v>
      </c>
      <c r="H368" s="76">
        <f t="shared" si="245"/>
        <v>57759.661147496052</v>
      </c>
      <c r="I368" s="74">
        <f t="shared" si="234"/>
        <v>452.61897533480123</v>
      </c>
      <c r="J368" s="74">
        <f t="shared" si="235"/>
        <v>483.28657755012409</v>
      </c>
      <c r="K368" s="74">
        <f t="shared" si="239"/>
        <v>1829.6373544937546</v>
      </c>
      <c r="L368" s="74">
        <f t="shared" si="240"/>
        <v>1538.2284497111186</v>
      </c>
      <c r="M368" s="74">
        <f t="shared" si="241"/>
        <v>603.78032698293907</v>
      </c>
      <c r="N368" s="74">
        <f t="shared" si="236"/>
        <v>1225.8570275108154</v>
      </c>
      <c r="O368" s="77">
        <f t="shared" si="237"/>
        <v>1030.6130613064495</v>
      </c>
      <c r="P368" s="50">
        <v>16</v>
      </c>
      <c r="Q368" s="51">
        <v>4</v>
      </c>
      <c r="R368" s="46">
        <v>0.05</v>
      </c>
      <c r="S368" s="46">
        <v>7.0000000000000007E-2</v>
      </c>
      <c r="T368" s="47">
        <v>5.0000000000000001E-3</v>
      </c>
    </row>
    <row r="369" spans="1:20" x14ac:dyDescent="0.15">
      <c r="A369" s="48">
        <v>11</v>
      </c>
      <c r="B369" s="76">
        <f t="shared" si="242"/>
        <v>335156.43749192054</v>
      </c>
      <c r="C369" s="76">
        <f t="shared" si="232"/>
        <v>83789.109372980136</v>
      </c>
      <c r="D369" s="49">
        <f t="shared" si="243"/>
        <v>9.3654365000000003E-2</v>
      </c>
      <c r="E369" s="76">
        <f t="shared" si="244"/>
        <v>60525.204054874732</v>
      </c>
      <c r="F369" s="76">
        <f t="shared" si="238"/>
        <v>52677.988222632732</v>
      </c>
      <c r="G369" s="76">
        <f t="shared" si="233"/>
        <v>7847.2158322420028</v>
      </c>
      <c r="H369" s="76">
        <f t="shared" si="245"/>
        <v>57759.661147496052</v>
      </c>
      <c r="I369" s="74">
        <f t="shared" si="234"/>
        <v>392.36079161210017</v>
      </c>
      <c r="J369" s="74">
        <f t="shared" si="235"/>
        <v>418.94554686490068</v>
      </c>
      <c r="K369" s="74">
        <f t="shared" si="239"/>
        <v>1954.2365689016792</v>
      </c>
      <c r="L369" s="74">
        <f t="shared" si="240"/>
        <v>1614.7248871509385</v>
      </c>
      <c r="M369" s="74">
        <f t="shared" si="241"/>
        <v>644.89806773755413</v>
      </c>
      <c r="N369" s="74">
        <f t="shared" si="236"/>
        <v>1309.3385011641251</v>
      </c>
      <c r="O369" s="77">
        <f t="shared" si="237"/>
        <v>1081.8656743911288</v>
      </c>
      <c r="P369" s="50">
        <v>16</v>
      </c>
      <c r="Q369" s="51">
        <v>4</v>
      </c>
      <c r="R369" s="46">
        <v>0.05</v>
      </c>
      <c r="S369" s="46">
        <v>7.0000000000000007E-2</v>
      </c>
      <c r="T369" s="47">
        <v>5.0000000000000001E-3</v>
      </c>
    </row>
    <row r="370" spans="1:20" x14ac:dyDescent="0.15">
      <c r="A370" s="48">
        <v>12</v>
      </c>
      <c r="B370" s="76">
        <f t="shared" si="242"/>
        <v>282478.44926928781</v>
      </c>
      <c r="C370" s="76">
        <f t="shared" si="232"/>
        <v>70619.612317321953</v>
      </c>
      <c r="D370" s="49">
        <f t="shared" si="243"/>
        <v>9.3654365000000003E-2</v>
      </c>
      <c r="E370" s="76">
        <f t="shared" si="244"/>
        <v>60525.204054874732</v>
      </c>
      <c r="F370" s="76">
        <f t="shared" si="238"/>
        <v>53911.369106749764</v>
      </c>
      <c r="G370" s="76">
        <f t="shared" si="233"/>
        <v>6613.8349481249661</v>
      </c>
      <c r="H370" s="76">
        <f t="shared" si="245"/>
        <v>57759.661147496052</v>
      </c>
      <c r="I370" s="74">
        <f t="shared" si="234"/>
        <v>330.69174740624834</v>
      </c>
      <c r="J370" s="74">
        <f t="shared" si="235"/>
        <v>353.09806158660979</v>
      </c>
      <c r="K370" s="74">
        <f t="shared" si="239"/>
        <v>2081.7530983858219</v>
      </c>
      <c r="L370" s="74">
        <f t="shared" si="240"/>
        <v>1690.5040087007053</v>
      </c>
      <c r="M370" s="74">
        <f t="shared" si="241"/>
        <v>686.97852246732123</v>
      </c>
      <c r="N370" s="74">
        <f t="shared" si="236"/>
        <v>1394.7745759185007</v>
      </c>
      <c r="O370" s="77">
        <f t="shared" si="237"/>
        <v>1132.6376858294725</v>
      </c>
      <c r="P370" s="50">
        <v>16</v>
      </c>
      <c r="Q370" s="51">
        <v>4</v>
      </c>
      <c r="R370" s="46">
        <v>0.05</v>
      </c>
      <c r="S370" s="46">
        <v>7.0000000000000007E-2</v>
      </c>
      <c r="T370" s="47">
        <v>5.0000000000000001E-3</v>
      </c>
    </row>
    <row r="371" spans="1:20" x14ac:dyDescent="0.15">
      <c r="A371" s="48">
        <v>13</v>
      </c>
      <c r="B371" s="76">
        <f t="shared" si="242"/>
        <v>228567.08016253804</v>
      </c>
      <c r="C371" s="76">
        <f t="shared" si="232"/>
        <v>57141.77004063451</v>
      </c>
      <c r="D371" s="49">
        <f t="shared" si="243"/>
        <v>9.3654365000000003E-2</v>
      </c>
      <c r="E371" s="76">
        <f t="shared" si="244"/>
        <v>60525.204054874732</v>
      </c>
      <c r="F371" s="76">
        <f t="shared" si="238"/>
        <v>55173.627866743082</v>
      </c>
      <c r="G371" s="76">
        <f t="shared" si="233"/>
        <v>5351.5761881316494</v>
      </c>
      <c r="H371" s="76">
        <f t="shared" si="245"/>
        <v>57759.661147496052</v>
      </c>
      <c r="I371" s="74">
        <f t="shared" si="234"/>
        <v>267.57880940658248</v>
      </c>
      <c r="J371" s="74">
        <f t="shared" si="235"/>
        <v>285.70885020317257</v>
      </c>
      <c r="K371" s="74">
        <f t="shared" si="239"/>
        <v>2212.2552477689251</v>
      </c>
      <c r="L371" s="74">
        <f t="shared" si="240"/>
        <v>1765.5816290154783</v>
      </c>
      <c r="M371" s="74">
        <f t="shared" si="241"/>
        <v>730.0442317637453</v>
      </c>
      <c r="N371" s="74">
        <f t="shared" si="236"/>
        <v>1482.2110160051798</v>
      </c>
      <c r="O371" s="77">
        <f t="shared" si="237"/>
        <v>1182.9396914403706</v>
      </c>
      <c r="P371" s="50">
        <v>16</v>
      </c>
      <c r="Q371" s="51">
        <v>4</v>
      </c>
      <c r="R371" s="46">
        <v>0.05</v>
      </c>
      <c r="S371" s="46">
        <v>7.0000000000000007E-2</v>
      </c>
      <c r="T371" s="47">
        <v>5.0000000000000001E-3</v>
      </c>
    </row>
    <row r="372" spans="1:20" x14ac:dyDescent="0.15">
      <c r="A372" s="48">
        <v>14</v>
      </c>
      <c r="B372" s="76">
        <f t="shared" si="242"/>
        <v>173393.45229579497</v>
      </c>
      <c r="C372" s="76">
        <f t="shared" si="232"/>
        <v>43348.363073948742</v>
      </c>
      <c r="D372" s="49">
        <f t="shared" si="243"/>
        <v>9.3654365000000003E-2</v>
      </c>
      <c r="E372" s="76">
        <f t="shared" si="244"/>
        <v>60525.204054874732</v>
      </c>
      <c r="F372" s="76">
        <f t="shared" si="238"/>
        <v>56465.440637394611</v>
      </c>
      <c r="G372" s="76">
        <f t="shared" si="233"/>
        <v>4059.7634174801174</v>
      </c>
      <c r="H372" s="76">
        <f t="shared" si="245"/>
        <v>57759.661147496052</v>
      </c>
      <c r="I372" s="74">
        <f t="shared" si="234"/>
        <v>202.98817087400587</v>
      </c>
      <c r="J372" s="74">
        <f t="shared" si="235"/>
        <v>216.7418153697437</v>
      </c>
      <c r="K372" s="74">
        <f t="shared" si="239"/>
        <v>2345.8129211349305</v>
      </c>
      <c r="L372" s="74">
        <f t="shared" si="240"/>
        <v>1839.9733109647705</v>
      </c>
      <c r="M372" s="74">
        <f t="shared" si="241"/>
        <v>774.11826397452717</v>
      </c>
      <c r="N372" s="74">
        <f t="shared" si="236"/>
        <v>1571.6946571604035</v>
      </c>
      <c r="O372" s="77">
        <f t="shared" si="237"/>
        <v>1232.7821183463961</v>
      </c>
      <c r="P372" s="50">
        <v>16</v>
      </c>
      <c r="Q372" s="51">
        <v>4</v>
      </c>
      <c r="R372" s="46">
        <v>0.05</v>
      </c>
      <c r="S372" s="46">
        <v>7.0000000000000007E-2</v>
      </c>
      <c r="T372" s="47">
        <v>5.0000000000000001E-3</v>
      </c>
    </row>
    <row r="373" spans="1:20" x14ac:dyDescent="0.15">
      <c r="A373" s="48">
        <v>15</v>
      </c>
      <c r="B373" s="76">
        <f t="shared" si="242"/>
        <v>116928.01165840036</v>
      </c>
      <c r="C373" s="76">
        <f t="shared" si="232"/>
        <v>29232.002914600089</v>
      </c>
      <c r="D373" s="49">
        <f t="shared" si="243"/>
        <v>9.3654365000000003E-2</v>
      </c>
      <c r="E373" s="76">
        <f t="shared" si="244"/>
        <v>60525.204054874732</v>
      </c>
      <c r="F373" s="76">
        <f t="shared" si="238"/>
        <v>57787.499384229712</v>
      </c>
      <c r="G373" s="76">
        <f t="shared" si="233"/>
        <v>2737.7046706450205</v>
      </c>
      <c r="H373" s="76">
        <f t="shared" si="245"/>
        <v>57759.661147496052</v>
      </c>
      <c r="I373" s="74">
        <f t="shared" si="234"/>
        <v>136.88523353225102</v>
      </c>
      <c r="J373" s="74">
        <f t="shared" si="235"/>
        <v>146.16001457300044</v>
      </c>
      <c r="K373" s="74">
        <f t="shared" si="239"/>
        <v>2482.4976592734288</v>
      </c>
      <c r="L373" s="74">
        <f t="shared" si="240"/>
        <v>1913.6943700804793</v>
      </c>
      <c r="M373" s="74">
        <f t="shared" si="241"/>
        <v>819.2242275602315</v>
      </c>
      <c r="N373" s="74">
        <f t="shared" si="236"/>
        <v>1663.2734317131972</v>
      </c>
      <c r="O373" s="77">
        <f t="shared" si="237"/>
        <v>1282.175227953921</v>
      </c>
      <c r="P373" s="50">
        <v>16</v>
      </c>
      <c r="Q373" s="51">
        <v>4</v>
      </c>
      <c r="R373" s="46">
        <v>0.05</v>
      </c>
      <c r="S373" s="46">
        <v>7.0000000000000007E-2</v>
      </c>
      <c r="T373" s="47">
        <v>5.0000000000000001E-3</v>
      </c>
    </row>
    <row r="374" spans="1:20" ht="12.75" thickBot="1" x14ac:dyDescent="0.2">
      <c r="A374" s="52">
        <v>16</v>
      </c>
      <c r="B374" s="78">
        <f t="shared" si="242"/>
        <v>59140.512274170644</v>
      </c>
      <c r="C374" s="78">
        <f t="shared" si="232"/>
        <v>14785.128068542661</v>
      </c>
      <c r="D374" s="53">
        <f t="shared" si="243"/>
        <v>9.3654365000000003E-2</v>
      </c>
      <c r="E374" s="78">
        <f t="shared" si="244"/>
        <v>60525.204054874732</v>
      </c>
      <c r="F374" s="78">
        <f t="shared" si="238"/>
        <v>59140.512274171691</v>
      </c>
      <c r="G374" s="78">
        <f t="shared" si="233"/>
        <v>1384.6917807030395</v>
      </c>
      <c r="H374" s="78">
        <f t="shared" si="245"/>
        <v>57759.661147496052</v>
      </c>
      <c r="I374" s="79">
        <f t="shared" si="234"/>
        <v>69.234589035151984</v>
      </c>
      <c r="J374" s="79">
        <f t="shared" si="235"/>
        <v>73.925640342713308</v>
      </c>
      <c r="K374" s="79">
        <f t="shared" si="239"/>
        <v>2622.3826780008144</v>
      </c>
      <c r="L374" s="74">
        <f t="shared" si="240"/>
        <v>1986.7598789289923</v>
      </c>
      <c r="M374" s="79">
        <f t="shared" si="241"/>
        <v>865.38628374026882</v>
      </c>
      <c r="N374" s="79">
        <f t="shared" si="236"/>
        <v>1756.9963942605455</v>
      </c>
      <c r="O374" s="80">
        <f t="shared" si="237"/>
        <v>1331.1291188824248</v>
      </c>
      <c r="P374" s="54">
        <v>16</v>
      </c>
      <c r="Q374" s="55">
        <v>4</v>
      </c>
      <c r="R374" s="46">
        <v>0.05</v>
      </c>
      <c r="S374" s="46">
        <v>7.0000000000000007E-2</v>
      </c>
      <c r="T374" s="47">
        <v>5.0000000000000001E-3</v>
      </c>
    </row>
    <row r="375" spans="1:20" ht="12.75" thickBot="1" x14ac:dyDescent="0.2">
      <c r="A375" s="56" t="s">
        <v>83</v>
      </c>
      <c r="B375" s="57"/>
      <c r="C375" s="60">
        <f>SUM(C359:C374)</f>
        <v>1798135.7823310711</v>
      </c>
      <c r="D375" s="81"/>
      <c r="E375" s="60">
        <f t="shared" ref="E375:O375" si="246">SUM(E359:E374)</f>
        <v>968403.26487799559</v>
      </c>
      <c r="F375" s="60">
        <f t="shared" si="246"/>
        <v>800000.00000000116</v>
      </c>
      <c r="G375" s="60">
        <f t="shared" si="246"/>
        <v>168403.26487799466</v>
      </c>
      <c r="H375" s="82">
        <f t="shared" si="246"/>
        <v>924154.57835993718</v>
      </c>
      <c r="I375" s="82">
        <f t="shared" si="246"/>
        <v>8420.1632438997367</v>
      </c>
      <c r="J375" s="82">
        <f t="shared" si="246"/>
        <v>8990.6789116553555</v>
      </c>
      <c r="K375" s="82">
        <f t="shared" si="246"/>
        <v>26837.844362503783</v>
      </c>
      <c r="L375" s="82">
        <f t="shared" si="246"/>
        <v>22624.659610643339</v>
      </c>
      <c r="M375" s="82">
        <f t="shared" si="246"/>
        <v>8856.4886396262518</v>
      </c>
      <c r="N375" s="82">
        <f t="shared" si="246"/>
        <v>17981.355722877543</v>
      </c>
      <c r="O375" s="83">
        <f t="shared" si="246"/>
        <v>15158.521939131035</v>
      </c>
    </row>
    <row r="376" spans="1:20" ht="12.75" thickBot="1" x14ac:dyDescent="0.2">
      <c r="A376" s="58" t="s">
        <v>9</v>
      </c>
      <c r="B376" s="59"/>
      <c r="C376" s="81"/>
      <c r="D376" s="81"/>
      <c r="E376" s="81"/>
      <c r="F376" s="60"/>
      <c r="G376" s="60"/>
      <c r="H376" s="60"/>
      <c r="I376" s="60"/>
      <c r="J376" s="60"/>
      <c r="K376" s="60" t="s">
        <v>21</v>
      </c>
      <c r="L376" s="60">
        <f>L375</f>
        <v>22624.659610643339</v>
      </c>
      <c r="M376" s="60"/>
      <c r="N376" s="60" t="s">
        <v>22</v>
      </c>
      <c r="O376" s="83">
        <f>O375</f>
        <v>15158.521939131035</v>
      </c>
    </row>
    <row r="377" spans="1:20" ht="12.75" thickBot="1" x14ac:dyDescent="0.2">
      <c r="A377" s="61" t="s">
        <v>10</v>
      </c>
      <c r="B377" s="62"/>
      <c r="C377" s="84"/>
      <c r="D377" s="85"/>
      <c r="E377" s="85"/>
      <c r="F377" s="86"/>
      <c r="G377" s="86"/>
      <c r="H377" s="87"/>
      <c r="I377" s="87"/>
      <c r="J377" s="60"/>
      <c r="K377" s="60" t="s">
        <v>21</v>
      </c>
      <c r="L377" s="88">
        <f>L376/C375</f>
        <v>1.2582286517491541E-2</v>
      </c>
      <c r="M377" s="89"/>
      <c r="N377" s="60" t="s">
        <v>22</v>
      </c>
      <c r="O377" s="90">
        <f>O376/C375</f>
        <v>8.43013196671933E-3</v>
      </c>
    </row>
    <row r="379" spans="1:20" ht="40.5" customHeight="1" x14ac:dyDescent="0.15">
      <c r="A379" s="31" t="s">
        <v>91</v>
      </c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2"/>
      <c r="N379" s="32"/>
      <c r="O379" s="32"/>
    </row>
    <row r="380" spans="1:20" ht="81" customHeight="1" x14ac:dyDescent="0.15">
      <c r="A380" s="34" t="s">
        <v>89</v>
      </c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5"/>
      <c r="N380" s="35"/>
      <c r="O380" s="35"/>
    </row>
    <row r="381" spans="1:20" ht="36.75" customHeight="1" thickBot="1" x14ac:dyDescent="0.2">
      <c r="A381" s="36" t="s">
        <v>66</v>
      </c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</row>
    <row r="382" spans="1:20" ht="24" customHeight="1" thickBot="1" x14ac:dyDescent="0.2">
      <c r="A382" s="37" t="s">
        <v>2</v>
      </c>
      <c r="B382" s="38" t="s">
        <v>3</v>
      </c>
      <c r="C382" s="38" t="s">
        <v>4</v>
      </c>
      <c r="D382" s="38" t="s">
        <v>5</v>
      </c>
      <c r="E382" s="38" t="s">
        <v>6</v>
      </c>
      <c r="F382" s="38" t="s">
        <v>7</v>
      </c>
      <c r="G382" s="38" t="s">
        <v>8</v>
      </c>
      <c r="H382" s="38" t="s">
        <v>15</v>
      </c>
      <c r="I382" s="38" t="s">
        <v>11</v>
      </c>
      <c r="J382" s="38" t="s">
        <v>16</v>
      </c>
      <c r="K382" s="38" t="s">
        <v>18</v>
      </c>
      <c r="L382" s="38" t="s">
        <v>23</v>
      </c>
      <c r="M382" s="38" t="s">
        <v>12</v>
      </c>
      <c r="N382" s="38" t="s">
        <v>19</v>
      </c>
      <c r="O382" s="39" t="s">
        <v>20</v>
      </c>
      <c r="P382" s="40" t="s">
        <v>13</v>
      </c>
      <c r="Q382" s="38" t="s">
        <v>14</v>
      </c>
      <c r="R382" s="41" t="s">
        <v>25</v>
      </c>
      <c r="S382" s="41" t="s">
        <v>26</v>
      </c>
      <c r="T382" s="41" t="s">
        <v>27</v>
      </c>
    </row>
    <row r="383" spans="1:20" x14ac:dyDescent="0.15">
      <c r="A383" s="42">
        <v>1</v>
      </c>
      <c r="B383" s="74">
        <v>2224526.11</v>
      </c>
      <c r="C383" s="74">
        <f t="shared" ref="C383:C398" si="247">B383/Q383</f>
        <v>556131.52749999997</v>
      </c>
      <c r="D383" s="43">
        <v>9.3654365000000003E-2</v>
      </c>
      <c r="E383" s="74">
        <f>B383*((1+D383/Q383)^P383)*(D383/Q383)/((1+D383/Q383)^P383-1)</f>
        <v>168299.87091643337</v>
      </c>
      <c r="F383" s="74">
        <f>E383-G383</f>
        <v>116215.72585194084</v>
      </c>
      <c r="G383" s="74">
        <f t="shared" ref="G383:G398" si="248">B383*D383/Q383</f>
        <v>52084.145064492535</v>
      </c>
      <c r="H383" s="74">
        <f>B383*((1+S383/Q383)^P383)*(S383/Q383)/((1+S383/Q383)^P383-1)</f>
        <v>160609.84290919692</v>
      </c>
      <c r="I383" s="74">
        <f t="shared" ref="I383:I398" si="249">G383*R383</f>
        <v>2604.207253224627</v>
      </c>
      <c r="J383" s="74">
        <f t="shared" ref="J383:J398" si="250">C383*T383</f>
        <v>2780.6576375</v>
      </c>
      <c r="K383" s="74">
        <f>E383-H383-I383-J383</f>
        <v>2305.1631165118274</v>
      </c>
      <c r="L383" s="74">
        <f>K383/(1+S383/Q383)^A383</f>
        <v>2265.5165764244002</v>
      </c>
      <c r="M383" s="74">
        <f>K383*0.33</f>
        <v>760.7038284489031</v>
      </c>
      <c r="N383" s="74">
        <f t="shared" ref="N383:N398" si="251">K383-M383</f>
        <v>1544.4592880629243</v>
      </c>
      <c r="O383" s="75">
        <f t="shared" ref="O383:O398" si="252">N383/(1+S383/Q383)^A383</f>
        <v>1517.8961062043481</v>
      </c>
      <c r="P383" s="44">
        <v>16</v>
      </c>
      <c r="Q383" s="45">
        <v>4</v>
      </c>
      <c r="R383" s="46">
        <v>0.05</v>
      </c>
      <c r="S383" s="46">
        <v>7.0000000000000007E-2</v>
      </c>
      <c r="T383" s="47">
        <v>5.0000000000000001E-3</v>
      </c>
    </row>
    <row r="384" spans="1:20" x14ac:dyDescent="0.15">
      <c r="A384" s="48">
        <v>2</v>
      </c>
      <c r="B384" s="76">
        <f>B383-F383</f>
        <v>2108310.3841480589</v>
      </c>
      <c r="C384" s="76">
        <f t="shared" si="247"/>
        <v>527077.59603701474</v>
      </c>
      <c r="D384" s="49">
        <f>D383</f>
        <v>9.3654365000000003E-2</v>
      </c>
      <c r="E384" s="76">
        <f>E383</f>
        <v>168299.87091643337</v>
      </c>
      <c r="F384" s="76">
        <f t="shared" ref="F384:F398" si="253">E384-G384</f>
        <v>118936.75335386023</v>
      </c>
      <c r="G384" s="76">
        <f t="shared" si="248"/>
        <v>49363.117562573134</v>
      </c>
      <c r="H384" s="76">
        <f>H383</f>
        <v>160609.84290919692</v>
      </c>
      <c r="I384" s="74">
        <f t="shared" si="249"/>
        <v>2468.1558781286567</v>
      </c>
      <c r="J384" s="74">
        <f t="shared" si="250"/>
        <v>2635.387980185074</v>
      </c>
      <c r="K384" s="74">
        <f t="shared" ref="K384:K398" si="254">E384-H384-I384-J384</f>
        <v>2586.4841489227242</v>
      </c>
      <c r="L384" s="74">
        <f t="shared" ref="L384:L398" si="255">K384/(1+S384/Q384)^A384</f>
        <v>2498.2792762264539</v>
      </c>
      <c r="M384" s="74">
        <f t="shared" ref="M384:M398" si="256">K384*0.33</f>
        <v>853.53976914449902</v>
      </c>
      <c r="N384" s="74">
        <f t="shared" si="251"/>
        <v>1732.9443797782251</v>
      </c>
      <c r="O384" s="77">
        <f t="shared" si="252"/>
        <v>1673.8471150717239</v>
      </c>
      <c r="P384" s="50">
        <v>16</v>
      </c>
      <c r="Q384" s="51">
        <v>4</v>
      </c>
      <c r="R384" s="46">
        <v>0.05</v>
      </c>
      <c r="S384" s="46">
        <v>7.0000000000000007E-2</v>
      </c>
      <c r="T384" s="47">
        <v>5.0000000000000001E-3</v>
      </c>
    </row>
    <row r="385" spans="1:20" x14ac:dyDescent="0.15">
      <c r="A385" s="48">
        <v>3</v>
      </c>
      <c r="B385" s="76">
        <f t="shared" ref="B385:B398" si="257">B384-F384</f>
        <v>1989373.6307941987</v>
      </c>
      <c r="C385" s="76">
        <f t="shared" si="247"/>
        <v>497343.40769854968</v>
      </c>
      <c r="D385" s="49">
        <f t="shared" ref="D385:D398" si="258">D384</f>
        <v>9.3654365000000003E-2</v>
      </c>
      <c r="E385" s="76">
        <f t="shared" ref="E385:E398" si="259">E384</f>
        <v>168299.87091643337</v>
      </c>
      <c r="F385" s="76">
        <f t="shared" si="253"/>
        <v>121721.48988148959</v>
      </c>
      <c r="G385" s="76">
        <f t="shared" si="248"/>
        <v>46578.381034943784</v>
      </c>
      <c r="H385" s="76">
        <f t="shared" ref="H385:H398" si="260">H384</f>
        <v>160609.84290919692</v>
      </c>
      <c r="I385" s="74">
        <f t="shared" si="249"/>
        <v>2328.9190517471893</v>
      </c>
      <c r="J385" s="74">
        <f t="shared" si="250"/>
        <v>2486.7170384927485</v>
      </c>
      <c r="K385" s="74">
        <f t="shared" si="254"/>
        <v>2874.3919169965175</v>
      </c>
      <c r="L385" s="74">
        <f t="shared" si="255"/>
        <v>2728.6179340454846</v>
      </c>
      <c r="M385" s="74">
        <f t="shared" si="256"/>
        <v>948.54933260885082</v>
      </c>
      <c r="N385" s="74">
        <f t="shared" si="251"/>
        <v>1925.8425843876666</v>
      </c>
      <c r="O385" s="77">
        <f t="shared" si="252"/>
        <v>1828.1740158104747</v>
      </c>
      <c r="P385" s="50">
        <v>16</v>
      </c>
      <c r="Q385" s="51">
        <v>4</v>
      </c>
      <c r="R385" s="46">
        <v>0.05</v>
      </c>
      <c r="S385" s="46">
        <v>7.0000000000000007E-2</v>
      </c>
      <c r="T385" s="47">
        <v>5.0000000000000001E-3</v>
      </c>
    </row>
    <row r="386" spans="1:20" x14ac:dyDescent="0.15">
      <c r="A386" s="48">
        <v>4</v>
      </c>
      <c r="B386" s="76">
        <f t="shared" si="257"/>
        <v>1867652.1409127091</v>
      </c>
      <c r="C386" s="76">
        <f t="shared" si="247"/>
        <v>466913.03522817726</v>
      </c>
      <c r="D386" s="49">
        <f t="shared" si="258"/>
        <v>9.3654365000000003E-2</v>
      </c>
      <c r="E386" s="76">
        <f t="shared" si="259"/>
        <v>168299.87091643337</v>
      </c>
      <c r="F386" s="76">
        <f t="shared" si="253"/>
        <v>124571.4270919158</v>
      </c>
      <c r="G386" s="76">
        <f t="shared" si="248"/>
        <v>43728.443824517577</v>
      </c>
      <c r="H386" s="76">
        <f t="shared" si="260"/>
        <v>160609.84290919692</v>
      </c>
      <c r="I386" s="74">
        <f t="shared" si="249"/>
        <v>2186.422191225879</v>
      </c>
      <c r="J386" s="74">
        <f t="shared" si="250"/>
        <v>2334.5651761408863</v>
      </c>
      <c r="K386" s="74">
        <f t="shared" si="254"/>
        <v>3169.0406398696896</v>
      </c>
      <c r="L386" s="74">
        <f t="shared" si="255"/>
        <v>2956.5834194245376</v>
      </c>
      <c r="M386" s="74">
        <f t="shared" si="256"/>
        <v>1045.7834111569975</v>
      </c>
      <c r="N386" s="74">
        <f t="shared" si="251"/>
        <v>2123.2572287126923</v>
      </c>
      <c r="O386" s="77">
        <f t="shared" si="252"/>
        <v>1980.9108910144403</v>
      </c>
      <c r="P386" s="50">
        <v>16</v>
      </c>
      <c r="Q386" s="51">
        <v>4</v>
      </c>
      <c r="R386" s="46">
        <v>0.05</v>
      </c>
      <c r="S386" s="46">
        <v>7.0000000000000007E-2</v>
      </c>
      <c r="T386" s="47">
        <v>5.0000000000000001E-3</v>
      </c>
    </row>
    <row r="387" spans="1:20" x14ac:dyDescent="0.15">
      <c r="A387" s="48">
        <v>5</v>
      </c>
      <c r="B387" s="76">
        <f t="shared" si="257"/>
        <v>1743080.7138207932</v>
      </c>
      <c r="C387" s="76">
        <f t="shared" si="247"/>
        <v>435770.1784551983</v>
      </c>
      <c r="D387" s="49">
        <f t="shared" si="258"/>
        <v>9.3654365000000003E-2</v>
      </c>
      <c r="E387" s="76">
        <f t="shared" si="259"/>
        <v>168299.87091643337</v>
      </c>
      <c r="F387" s="76">
        <f t="shared" si="253"/>
        <v>127488.09156727509</v>
      </c>
      <c r="G387" s="76">
        <f t="shared" si="248"/>
        <v>40811.779349158278</v>
      </c>
      <c r="H387" s="76">
        <f t="shared" si="260"/>
        <v>160609.84290919692</v>
      </c>
      <c r="I387" s="74">
        <f t="shared" si="249"/>
        <v>2040.5889674579139</v>
      </c>
      <c r="J387" s="74">
        <f t="shared" si="250"/>
        <v>2178.8508922759916</v>
      </c>
      <c r="K387" s="74">
        <f t="shared" si="254"/>
        <v>3470.5881475025494</v>
      </c>
      <c r="L387" s="74">
        <f t="shared" si="255"/>
        <v>3182.2257803443226</v>
      </c>
      <c r="M387" s="74">
        <f t="shared" si="256"/>
        <v>1145.2940886758413</v>
      </c>
      <c r="N387" s="74">
        <f t="shared" si="251"/>
        <v>2325.2940588267084</v>
      </c>
      <c r="O387" s="77">
        <f t="shared" si="252"/>
        <v>2132.0912728306962</v>
      </c>
      <c r="P387" s="50">
        <v>16</v>
      </c>
      <c r="Q387" s="51">
        <v>4</v>
      </c>
      <c r="R387" s="46">
        <v>0.05</v>
      </c>
      <c r="S387" s="46">
        <v>7.0000000000000007E-2</v>
      </c>
      <c r="T387" s="47">
        <v>5.0000000000000001E-3</v>
      </c>
    </row>
    <row r="388" spans="1:20" x14ac:dyDescent="0.15">
      <c r="A388" s="48">
        <v>6</v>
      </c>
      <c r="B388" s="76">
        <f t="shared" si="257"/>
        <v>1615592.6222535181</v>
      </c>
      <c r="C388" s="76">
        <f t="shared" si="247"/>
        <v>403898.15556337952</v>
      </c>
      <c r="D388" s="49">
        <f t="shared" si="258"/>
        <v>9.3654365000000003E-2</v>
      </c>
      <c r="E388" s="76">
        <f t="shared" si="259"/>
        <v>168299.87091643337</v>
      </c>
      <c r="F388" s="76">
        <f t="shared" si="253"/>
        <v>130473.04563247383</v>
      </c>
      <c r="G388" s="76">
        <f t="shared" si="248"/>
        <v>37826.82528395953</v>
      </c>
      <c r="H388" s="76">
        <f t="shared" si="260"/>
        <v>160609.84290919692</v>
      </c>
      <c r="I388" s="74">
        <f t="shared" si="249"/>
        <v>1891.3412641979767</v>
      </c>
      <c r="J388" s="74">
        <f t="shared" si="250"/>
        <v>2019.4907778168977</v>
      </c>
      <c r="K388" s="74">
        <f t="shared" si="254"/>
        <v>3779.1959652215805</v>
      </c>
      <c r="L388" s="74">
        <f t="shared" si="255"/>
        <v>3405.5942576633029</v>
      </c>
      <c r="M388" s="74">
        <f t="shared" si="256"/>
        <v>1247.1346685231217</v>
      </c>
      <c r="N388" s="74">
        <f t="shared" si="251"/>
        <v>2532.061296698459</v>
      </c>
      <c r="O388" s="77">
        <f t="shared" si="252"/>
        <v>2281.7481526344127</v>
      </c>
      <c r="P388" s="50">
        <v>16</v>
      </c>
      <c r="Q388" s="51">
        <v>4</v>
      </c>
      <c r="R388" s="46">
        <v>0.05</v>
      </c>
      <c r="S388" s="46">
        <v>7.0000000000000007E-2</v>
      </c>
      <c r="T388" s="47">
        <v>5.0000000000000001E-3</v>
      </c>
    </row>
    <row r="389" spans="1:20" x14ac:dyDescent="0.15">
      <c r="A389" s="48">
        <v>7</v>
      </c>
      <c r="B389" s="76">
        <f t="shared" si="257"/>
        <v>1485119.5766210442</v>
      </c>
      <c r="C389" s="76">
        <f t="shared" si="247"/>
        <v>371279.89415526105</v>
      </c>
      <c r="D389" s="49">
        <f t="shared" si="258"/>
        <v>9.3654365000000003E-2</v>
      </c>
      <c r="E389" s="76">
        <f t="shared" si="259"/>
        <v>168299.87091643337</v>
      </c>
      <c r="F389" s="76">
        <f t="shared" si="253"/>
        <v>133527.88819205519</v>
      </c>
      <c r="G389" s="76">
        <f t="shared" si="248"/>
        <v>34771.982724378184</v>
      </c>
      <c r="H389" s="76">
        <f t="shared" si="260"/>
        <v>160609.84290919692</v>
      </c>
      <c r="I389" s="74">
        <f t="shared" si="249"/>
        <v>1738.5991362189093</v>
      </c>
      <c r="J389" s="74">
        <f t="shared" si="250"/>
        <v>1856.3994707763052</v>
      </c>
      <c r="K389" s="74">
        <f t="shared" si="254"/>
        <v>4095.0294002412411</v>
      </c>
      <c r="L389" s="74">
        <f t="shared" si="255"/>
        <v>3626.737299311239</v>
      </c>
      <c r="M389" s="74">
        <f t="shared" si="256"/>
        <v>1351.3597020796096</v>
      </c>
      <c r="N389" s="74">
        <f t="shared" si="251"/>
        <v>2743.6696981616315</v>
      </c>
      <c r="O389" s="77">
        <f t="shared" si="252"/>
        <v>2429.91399053853</v>
      </c>
      <c r="P389" s="50">
        <v>16</v>
      </c>
      <c r="Q389" s="51">
        <v>4</v>
      </c>
      <c r="R389" s="46">
        <v>0.05</v>
      </c>
      <c r="S389" s="46">
        <v>7.0000000000000007E-2</v>
      </c>
      <c r="T389" s="47">
        <v>5.0000000000000001E-3</v>
      </c>
    </row>
    <row r="390" spans="1:20" x14ac:dyDescent="0.15">
      <c r="A390" s="48">
        <v>8</v>
      </c>
      <c r="B390" s="76">
        <f t="shared" si="257"/>
        <v>1351591.6884289889</v>
      </c>
      <c r="C390" s="76">
        <f t="shared" si="247"/>
        <v>337897.92210724723</v>
      </c>
      <c r="D390" s="49">
        <f t="shared" si="258"/>
        <v>9.3654365000000003E-2</v>
      </c>
      <c r="E390" s="76">
        <f t="shared" si="259"/>
        <v>168299.87091643337</v>
      </c>
      <c r="F390" s="76">
        <f t="shared" si="253"/>
        <v>136654.25558665965</v>
      </c>
      <c r="G390" s="76">
        <f t="shared" si="248"/>
        <v>31645.615329773704</v>
      </c>
      <c r="H390" s="76">
        <f t="shared" si="260"/>
        <v>160609.84290919692</v>
      </c>
      <c r="I390" s="74">
        <f t="shared" si="249"/>
        <v>1582.2807664886852</v>
      </c>
      <c r="J390" s="74">
        <f t="shared" si="250"/>
        <v>1689.4896105362361</v>
      </c>
      <c r="K390" s="74">
        <f t="shared" si="254"/>
        <v>4418.257630211534</v>
      </c>
      <c r="L390" s="74">
        <f t="shared" si="255"/>
        <v>3845.702574240418</v>
      </c>
      <c r="M390" s="74">
        <f t="shared" si="256"/>
        <v>1458.0250179698062</v>
      </c>
      <c r="N390" s="74">
        <f t="shared" si="251"/>
        <v>2960.232612241728</v>
      </c>
      <c r="O390" s="77">
        <f t="shared" si="252"/>
        <v>2576.6207247410803</v>
      </c>
      <c r="P390" s="50">
        <v>16</v>
      </c>
      <c r="Q390" s="51">
        <v>4</v>
      </c>
      <c r="R390" s="46">
        <v>0.05</v>
      </c>
      <c r="S390" s="46">
        <v>7.0000000000000007E-2</v>
      </c>
      <c r="T390" s="47">
        <v>5.0000000000000001E-3</v>
      </c>
    </row>
    <row r="391" spans="1:20" x14ac:dyDescent="0.15">
      <c r="A391" s="48">
        <v>9</v>
      </c>
      <c r="B391" s="76">
        <f t="shared" si="257"/>
        <v>1214937.4328423291</v>
      </c>
      <c r="C391" s="76">
        <f t="shared" si="247"/>
        <v>303734.35821058229</v>
      </c>
      <c r="D391" s="49">
        <f t="shared" si="258"/>
        <v>9.3654365000000003E-2</v>
      </c>
      <c r="E391" s="76">
        <f t="shared" si="259"/>
        <v>168299.87091643337</v>
      </c>
      <c r="F391" s="76">
        <f t="shared" si="253"/>
        <v>139853.82246953875</v>
      </c>
      <c r="G391" s="76">
        <f t="shared" si="248"/>
        <v>28446.04844689462</v>
      </c>
      <c r="H391" s="76">
        <f t="shared" si="260"/>
        <v>160609.84290919692</v>
      </c>
      <c r="I391" s="74">
        <f t="shared" si="249"/>
        <v>1422.302422344731</v>
      </c>
      <c r="J391" s="74">
        <f t="shared" si="250"/>
        <v>1518.6717910529114</v>
      </c>
      <c r="K391" s="74">
        <f t="shared" si="254"/>
        <v>4749.0537938388125</v>
      </c>
      <c r="L391" s="74">
        <f t="shared" si="255"/>
        <v>4062.5369861387767</v>
      </c>
      <c r="M391" s="74">
        <f t="shared" si="256"/>
        <v>1567.1877519668083</v>
      </c>
      <c r="N391" s="74">
        <f t="shared" si="251"/>
        <v>3181.8660418720042</v>
      </c>
      <c r="O391" s="77">
        <f t="shared" si="252"/>
        <v>2721.8997807129804</v>
      </c>
      <c r="P391" s="50">
        <v>16</v>
      </c>
      <c r="Q391" s="51">
        <v>4</v>
      </c>
      <c r="R391" s="46">
        <v>0.05</v>
      </c>
      <c r="S391" s="46">
        <v>7.0000000000000007E-2</v>
      </c>
      <c r="T391" s="47">
        <v>5.0000000000000001E-3</v>
      </c>
    </row>
    <row r="392" spans="1:20" x14ac:dyDescent="0.15">
      <c r="A392" s="48">
        <v>10</v>
      </c>
      <c r="B392" s="76">
        <f t="shared" si="257"/>
        <v>1075083.6103727904</v>
      </c>
      <c r="C392" s="76">
        <f t="shared" si="247"/>
        <v>268770.90259319759</v>
      </c>
      <c r="D392" s="49">
        <f t="shared" si="258"/>
        <v>9.3654365000000003E-2</v>
      </c>
      <c r="E392" s="76">
        <f t="shared" si="259"/>
        <v>168299.87091643337</v>
      </c>
      <c r="F392" s="76">
        <f t="shared" si="253"/>
        <v>143128.3027035906</v>
      </c>
      <c r="G392" s="76">
        <f t="shared" si="248"/>
        <v>25171.568212842776</v>
      </c>
      <c r="H392" s="76">
        <f t="shared" si="260"/>
        <v>160609.84290919692</v>
      </c>
      <c r="I392" s="74">
        <f t="shared" si="249"/>
        <v>1258.5784106421388</v>
      </c>
      <c r="J392" s="74">
        <f t="shared" si="250"/>
        <v>1343.8545129659881</v>
      </c>
      <c r="K392" s="74">
        <f t="shared" si="254"/>
        <v>5087.5950836283282</v>
      </c>
      <c r="L392" s="74">
        <f t="shared" si="255"/>
        <v>4277.2866869089858</v>
      </c>
      <c r="M392" s="74">
        <f t="shared" si="256"/>
        <v>1678.9063775973484</v>
      </c>
      <c r="N392" s="74">
        <f t="shared" si="251"/>
        <v>3408.68870603098</v>
      </c>
      <c r="O392" s="77">
        <f t="shared" si="252"/>
        <v>2865.7820802290203</v>
      </c>
      <c r="P392" s="50">
        <v>16</v>
      </c>
      <c r="Q392" s="51">
        <v>4</v>
      </c>
      <c r="R392" s="46">
        <v>0.05</v>
      </c>
      <c r="S392" s="46">
        <v>7.0000000000000007E-2</v>
      </c>
      <c r="T392" s="47">
        <v>5.0000000000000001E-3</v>
      </c>
    </row>
    <row r="393" spans="1:20" x14ac:dyDescent="0.15">
      <c r="A393" s="48">
        <v>11</v>
      </c>
      <c r="B393" s="76">
        <f t="shared" si="257"/>
        <v>931955.30766919977</v>
      </c>
      <c r="C393" s="76">
        <f t="shared" si="247"/>
        <v>232988.82691729994</v>
      </c>
      <c r="D393" s="49">
        <f t="shared" si="258"/>
        <v>9.3654365000000003E-2</v>
      </c>
      <c r="E393" s="76">
        <f t="shared" si="259"/>
        <v>168299.87091643337</v>
      </c>
      <c r="F393" s="76">
        <f t="shared" si="253"/>
        <v>146479.45027939873</v>
      </c>
      <c r="G393" s="76">
        <f t="shared" si="248"/>
        <v>21820.420637034633</v>
      </c>
      <c r="H393" s="76">
        <f t="shared" si="260"/>
        <v>160609.84290919692</v>
      </c>
      <c r="I393" s="74">
        <f t="shared" si="249"/>
        <v>1091.0210318517318</v>
      </c>
      <c r="J393" s="74">
        <f t="shared" si="250"/>
        <v>1164.9441345864998</v>
      </c>
      <c r="K393" s="74">
        <f t="shared" si="254"/>
        <v>5434.0628407982231</v>
      </c>
      <c r="L393" s="74">
        <f t="shared" si="255"/>
        <v>4489.9970899175614</v>
      </c>
      <c r="M393" s="74">
        <f t="shared" si="256"/>
        <v>1793.2407374634138</v>
      </c>
      <c r="N393" s="74">
        <f t="shared" si="251"/>
        <v>3640.8221033348091</v>
      </c>
      <c r="O393" s="77">
        <f t="shared" si="252"/>
        <v>3008.2980502447658</v>
      </c>
      <c r="P393" s="50">
        <v>16</v>
      </c>
      <c r="Q393" s="51">
        <v>4</v>
      </c>
      <c r="R393" s="46">
        <v>0.05</v>
      </c>
      <c r="S393" s="46">
        <v>7.0000000000000007E-2</v>
      </c>
      <c r="T393" s="47">
        <v>5.0000000000000001E-3</v>
      </c>
    </row>
    <row r="394" spans="1:20" x14ac:dyDescent="0.15">
      <c r="A394" s="48">
        <v>12</v>
      </c>
      <c r="B394" s="76">
        <f t="shared" si="257"/>
        <v>785475.85738980107</v>
      </c>
      <c r="C394" s="76">
        <f t="shared" si="247"/>
        <v>196368.96434745027</v>
      </c>
      <c r="D394" s="49">
        <f t="shared" si="258"/>
        <v>9.3654365000000003E-2</v>
      </c>
      <c r="E394" s="76">
        <f t="shared" si="259"/>
        <v>168299.87091643337</v>
      </c>
      <c r="F394" s="76">
        <f t="shared" si="253"/>
        <v>149909.06025476527</v>
      </c>
      <c r="G394" s="76">
        <f t="shared" si="248"/>
        <v>18390.810661668096</v>
      </c>
      <c r="H394" s="76">
        <f t="shared" si="260"/>
        <v>160609.84290919692</v>
      </c>
      <c r="I394" s="74">
        <f t="shared" si="249"/>
        <v>919.54053308340485</v>
      </c>
      <c r="J394" s="74">
        <f t="shared" si="250"/>
        <v>981.84482173725132</v>
      </c>
      <c r="K394" s="74">
        <f t="shared" si="254"/>
        <v>5788.6426524157987</v>
      </c>
      <c r="L394" s="74">
        <f t="shared" si="255"/>
        <v>4700.7128830179618</v>
      </c>
      <c r="M394" s="74">
        <f t="shared" si="256"/>
        <v>1910.2520752972137</v>
      </c>
      <c r="N394" s="74">
        <f t="shared" si="251"/>
        <v>3878.390577118585</v>
      </c>
      <c r="O394" s="77">
        <f t="shared" si="252"/>
        <v>3149.4776316220341</v>
      </c>
      <c r="P394" s="50">
        <v>16</v>
      </c>
      <c r="Q394" s="51">
        <v>4</v>
      </c>
      <c r="R394" s="46">
        <v>0.05</v>
      </c>
      <c r="S394" s="46">
        <v>7.0000000000000007E-2</v>
      </c>
      <c r="T394" s="47">
        <v>5.0000000000000001E-3</v>
      </c>
    </row>
    <row r="395" spans="1:20" x14ac:dyDescent="0.15">
      <c r="A395" s="48">
        <v>13</v>
      </c>
      <c r="B395" s="76">
        <f t="shared" si="257"/>
        <v>635566.79713503574</v>
      </c>
      <c r="C395" s="76">
        <f t="shared" si="247"/>
        <v>158891.69928375894</v>
      </c>
      <c r="D395" s="49">
        <f t="shared" si="258"/>
        <v>9.3654365000000003E-2</v>
      </c>
      <c r="E395" s="76">
        <f t="shared" si="259"/>
        <v>168299.87091643337</v>
      </c>
      <c r="F395" s="76">
        <f t="shared" si="253"/>
        <v>153418.96971624196</v>
      </c>
      <c r="G395" s="76">
        <f t="shared" si="248"/>
        <v>14880.901200191398</v>
      </c>
      <c r="H395" s="76">
        <f t="shared" si="260"/>
        <v>160609.84290919692</v>
      </c>
      <c r="I395" s="74">
        <f t="shared" si="249"/>
        <v>744.04506000956997</v>
      </c>
      <c r="J395" s="74">
        <f t="shared" si="250"/>
        <v>794.45849641879465</v>
      </c>
      <c r="K395" s="74">
        <f t="shared" si="254"/>
        <v>6151.5244508080905</v>
      </c>
      <c r="L395" s="74">
        <f t="shared" si="255"/>
        <v>4909.4780413515609</v>
      </c>
      <c r="M395" s="74">
        <f t="shared" si="256"/>
        <v>2030.0030687666699</v>
      </c>
      <c r="N395" s="74">
        <f t="shared" si="251"/>
        <v>4121.521382041421</v>
      </c>
      <c r="O395" s="77">
        <f t="shared" si="252"/>
        <v>3289.3502877055462</v>
      </c>
      <c r="P395" s="50">
        <v>16</v>
      </c>
      <c r="Q395" s="51">
        <v>4</v>
      </c>
      <c r="R395" s="46">
        <v>0.05</v>
      </c>
      <c r="S395" s="46">
        <v>7.0000000000000007E-2</v>
      </c>
      <c r="T395" s="47">
        <v>5.0000000000000001E-3</v>
      </c>
    </row>
    <row r="396" spans="1:20" x14ac:dyDescent="0.15">
      <c r="A396" s="48">
        <v>14</v>
      </c>
      <c r="B396" s="76">
        <f t="shared" si="257"/>
        <v>482147.82741879381</v>
      </c>
      <c r="C396" s="76">
        <f t="shared" si="247"/>
        <v>120536.95685469845</v>
      </c>
      <c r="D396" s="49">
        <f t="shared" si="258"/>
        <v>9.3654365000000003E-2</v>
      </c>
      <c r="E396" s="76">
        <f t="shared" si="259"/>
        <v>168299.87091643337</v>
      </c>
      <c r="F396" s="76">
        <f t="shared" si="253"/>
        <v>157011.05876317419</v>
      </c>
      <c r="G396" s="76">
        <f t="shared" si="248"/>
        <v>11288.812153259181</v>
      </c>
      <c r="H396" s="76">
        <f t="shared" si="260"/>
        <v>160609.84290919692</v>
      </c>
      <c r="I396" s="74">
        <f t="shared" si="249"/>
        <v>564.44060766295911</v>
      </c>
      <c r="J396" s="74">
        <f t="shared" si="250"/>
        <v>602.68478427349226</v>
      </c>
      <c r="K396" s="74">
        <f t="shared" si="254"/>
        <v>6522.9026153000032</v>
      </c>
      <c r="L396" s="74">
        <f t="shared" si="255"/>
        <v>5116.3358399303306</v>
      </c>
      <c r="M396" s="74">
        <f t="shared" si="256"/>
        <v>2152.5578630490013</v>
      </c>
      <c r="N396" s="74">
        <f t="shared" si="251"/>
        <v>4370.3447522510014</v>
      </c>
      <c r="O396" s="77">
        <f t="shared" si="252"/>
        <v>3427.945012753321</v>
      </c>
      <c r="P396" s="50">
        <v>16</v>
      </c>
      <c r="Q396" s="51">
        <v>4</v>
      </c>
      <c r="R396" s="46">
        <v>0.05</v>
      </c>
      <c r="S396" s="46">
        <v>7.0000000000000007E-2</v>
      </c>
      <c r="T396" s="47">
        <v>5.0000000000000001E-3</v>
      </c>
    </row>
    <row r="397" spans="1:20" x14ac:dyDescent="0.15">
      <c r="A397" s="48">
        <v>15</v>
      </c>
      <c r="B397" s="76">
        <f t="shared" si="257"/>
        <v>325136.76865561958</v>
      </c>
      <c r="C397" s="76">
        <f t="shared" si="247"/>
        <v>81284.192163904896</v>
      </c>
      <c r="D397" s="49">
        <f t="shared" si="258"/>
        <v>9.3654365000000003E-2</v>
      </c>
      <c r="E397" s="76">
        <f t="shared" si="259"/>
        <v>168299.87091643337</v>
      </c>
      <c r="F397" s="76">
        <f t="shared" si="253"/>
        <v>160687.25151478488</v>
      </c>
      <c r="G397" s="76">
        <f t="shared" si="248"/>
        <v>7612.6194016484897</v>
      </c>
      <c r="H397" s="76">
        <f t="shared" si="260"/>
        <v>160609.84290919692</v>
      </c>
      <c r="I397" s="74">
        <f t="shared" si="249"/>
        <v>380.63097008242448</v>
      </c>
      <c r="J397" s="74">
        <f t="shared" si="250"/>
        <v>406.42096081952451</v>
      </c>
      <c r="K397" s="74">
        <f t="shared" si="254"/>
        <v>6902.9760763345066</v>
      </c>
      <c r="L397" s="74">
        <f t="shared" si="255"/>
        <v>5321.3288660050166</v>
      </c>
      <c r="M397" s="74">
        <f t="shared" si="256"/>
        <v>2277.9821051903873</v>
      </c>
      <c r="N397" s="74">
        <f t="shared" si="251"/>
        <v>4624.9939711441193</v>
      </c>
      <c r="O397" s="77">
        <f t="shared" si="252"/>
        <v>3565.290340223361</v>
      </c>
      <c r="P397" s="50">
        <v>16</v>
      </c>
      <c r="Q397" s="51">
        <v>4</v>
      </c>
      <c r="R397" s="46">
        <v>0.05</v>
      </c>
      <c r="S397" s="46">
        <v>7.0000000000000007E-2</v>
      </c>
      <c r="T397" s="47">
        <v>5.0000000000000001E-3</v>
      </c>
    </row>
    <row r="398" spans="1:20" ht="12.75" thickBot="1" x14ac:dyDescent="0.2">
      <c r="A398" s="52">
        <v>16</v>
      </c>
      <c r="B398" s="78">
        <f t="shared" si="257"/>
        <v>164449.51714083471</v>
      </c>
      <c r="C398" s="78">
        <f t="shared" si="247"/>
        <v>41112.379285208677</v>
      </c>
      <c r="D398" s="53">
        <f t="shared" si="258"/>
        <v>9.3654365000000003E-2</v>
      </c>
      <c r="E398" s="78">
        <f t="shared" si="259"/>
        <v>168299.87091643337</v>
      </c>
      <c r="F398" s="78">
        <f t="shared" si="253"/>
        <v>164449.517140838</v>
      </c>
      <c r="G398" s="78">
        <f t="shared" si="248"/>
        <v>3850.3537755953726</v>
      </c>
      <c r="H398" s="78">
        <f t="shared" si="260"/>
        <v>160609.84290919692</v>
      </c>
      <c r="I398" s="79">
        <f t="shared" si="249"/>
        <v>192.51768877976863</v>
      </c>
      <c r="J398" s="79">
        <f t="shared" si="250"/>
        <v>205.5618964260434</v>
      </c>
      <c r="K398" s="79">
        <f t="shared" si="254"/>
        <v>7291.9484220306422</v>
      </c>
      <c r="L398" s="74">
        <f t="shared" si="255"/>
        <v>5524.4990312224581</v>
      </c>
      <c r="M398" s="79">
        <f t="shared" si="256"/>
        <v>2406.3429792701122</v>
      </c>
      <c r="N398" s="79">
        <f t="shared" si="251"/>
        <v>4885.6054427605304</v>
      </c>
      <c r="O398" s="80">
        <f t="shared" si="252"/>
        <v>3701.4143509190476</v>
      </c>
      <c r="P398" s="54">
        <v>16</v>
      </c>
      <c r="Q398" s="55">
        <v>4</v>
      </c>
      <c r="R398" s="46">
        <v>0.05</v>
      </c>
      <c r="S398" s="46">
        <v>7.0000000000000007E-2</v>
      </c>
      <c r="T398" s="47">
        <v>5.0000000000000001E-3</v>
      </c>
    </row>
    <row r="399" spans="1:20" ht="12.75" thickBot="1" x14ac:dyDescent="0.2">
      <c r="A399" s="56" t="s">
        <v>83</v>
      </c>
      <c r="B399" s="57"/>
      <c r="C399" s="60">
        <f>SUM(C383:C398)</f>
        <v>4999999.9964009291</v>
      </c>
      <c r="D399" s="81"/>
      <c r="E399" s="60">
        <f t="shared" ref="E399:O399" si="261">SUM(E383:E398)</f>
        <v>2692797.9346629335</v>
      </c>
      <c r="F399" s="60">
        <f t="shared" si="261"/>
        <v>2224526.1100000027</v>
      </c>
      <c r="G399" s="60">
        <f t="shared" si="261"/>
        <v>468271.82466293126</v>
      </c>
      <c r="H399" s="82">
        <f t="shared" si="261"/>
        <v>2569757.4865471502</v>
      </c>
      <c r="I399" s="82">
        <f t="shared" si="261"/>
        <v>23413.591233146562</v>
      </c>
      <c r="J399" s="82">
        <f t="shared" si="261"/>
        <v>24999.999982004643</v>
      </c>
      <c r="K399" s="82">
        <f t="shared" si="261"/>
        <v>74626.856900632076</v>
      </c>
      <c r="L399" s="82">
        <f t="shared" si="261"/>
        <v>62911.432542172814</v>
      </c>
      <c r="M399" s="82">
        <f t="shared" si="261"/>
        <v>24626.862777208589</v>
      </c>
      <c r="N399" s="82">
        <f t="shared" si="261"/>
        <v>49999.994123423487</v>
      </c>
      <c r="O399" s="83">
        <f t="shared" si="261"/>
        <v>42150.659803255789</v>
      </c>
    </row>
    <row r="400" spans="1:20" ht="12.75" thickBot="1" x14ac:dyDescent="0.2">
      <c r="A400" s="58" t="s">
        <v>9</v>
      </c>
      <c r="B400" s="59"/>
      <c r="C400" s="81"/>
      <c r="D400" s="81"/>
      <c r="E400" s="81"/>
      <c r="F400" s="60"/>
      <c r="G400" s="60"/>
      <c r="H400" s="60"/>
      <c r="I400" s="60"/>
      <c r="J400" s="60"/>
      <c r="K400" s="60" t="s">
        <v>21</v>
      </c>
      <c r="L400" s="60">
        <f>L399</f>
        <v>62911.432542172814</v>
      </c>
      <c r="M400" s="60"/>
      <c r="N400" s="60" t="s">
        <v>22</v>
      </c>
      <c r="O400" s="83">
        <f>O399</f>
        <v>42150.659803255789</v>
      </c>
    </row>
    <row r="401" spans="1:20" ht="12.75" thickBot="1" x14ac:dyDescent="0.2">
      <c r="A401" s="61" t="s">
        <v>10</v>
      </c>
      <c r="B401" s="62"/>
      <c r="C401" s="84"/>
      <c r="D401" s="85"/>
      <c r="E401" s="85"/>
      <c r="F401" s="86"/>
      <c r="G401" s="86"/>
      <c r="H401" s="87"/>
      <c r="I401" s="87"/>
      <c r="J401" s="60"/>
      <c r="K401" s="60" t="s">
        <v>21</v>
      </c>
      <c r="L401" s="88">
        <f>L400/C399</f>
        <v>1.2582286517491471E-2</v>
      </c>
      <c r="M401" s="89"/>
      <c r="N401" s="60" t="s">
        <v>22</v>
      </c>
      <c r="O401" s="90">
        <f>O400/C399</f>
        <v>8.4301319667192866E-3</v>
      </c>
    </row>
    <row r="406" spans="1:20" ht="12.75" thickBot="1" x14ac:dyDescent="0.2"/>
    <row r="407" spans="1:20" ht="12.75" thickBot="1" x14ac:dyDescent="0.2">
      <c r="P407" s="40" t="s">
        <v>13</v>
      </c>
      <c r="Q407" s="38" t="s">
        <v>14</v>
      </c>
      <c r="R407" s="41" t="s">
        <v>25</v>
      </c>
      <c r="S407" s="41" t="s">
        <v>26</v>
      </c>
      <c r="T407" s="41" t="s">
        <v>27</v>
      </c>
    </row>
    <row r="408" spans="1:20" x14ac:dyDescent="0.15">
      <c r="P408" s="44">
        <v>8</v>
      </c>
      <c r="Q408" s="45">
        <v>2</v>
      </c>
      <c r="R408" s="46">
        <v>0.05</v>
      </c>
      <c r="S408" s="46">
        <v>7.0000000000000007E-2</v>
      </c>
      <c r="T408" s="47">
        <v>5.0000000000000001E-3</v>
      </c>
    </row>
    <row r="409" spans="1:20" x14ac:dyDescent="0.15">
      <c r="P409" s="50">
        <f>P408</f>
        <v>8</v>
      </c>
      <c r="Q409" s="51">
        <f>Q408</f>
        <v>2</v>
      </c>
      <c r="R409" s="46">
        <v>0.05</v>
      </c>
      <c r="S409" s="46">
        <v>7.0000000000000007E-2</v>
      </c>
      <c r="T409" s="47">
        <v>5.0000000000000001E-3</v>
      </c>
    </row>
    <row r="410" spans="1:20" x14ac:dyDescent="0.15">
      <c r="P410" s="50">
        <f t="shared" ref="P410:P415" si="262">P409</f>
        <v>8</v>
      </c>
      <c r="Q410" s="51">
        <f t="shared" ref="Q410:Q415" si="263">Q409</f>
        <v>2</v>
      </c>
      <c r="R410" s="46">
        <v>0.05</v>
      </c>
      <c r="S410" s="46">
        <v>7.0000000000000007E-2</v>
      </c>
      <c r="T410" s="47">
        <v>5.0000000000000001E-3</v>
      </c>
    </row>
    <row r="411" spans="1:20" x14ac:dyDescent="0.15">
      <c r="P411" s="50">
        <f t="shared" si="262"/>
        <v>8</v>
      </c>
      <c r="Q411" s="51">
        <f t="shared" si="263"/>
        <v>2</v>
      </c>
      <c r="R411" s="46">
        <v>0.05</v>
      </c>
      <c r="S411" s="46">
        <v>7.0000000000000007E-2</v>
      </c>
      <c r="T411" s="47">
        <v>5.0000000000000001E-3</v>
      </c>
    </row>
    <row r="412" spans="1:20" x14ac:dyDescent="0.15">
      <c r="P412" s="50">
        <f t="shared" si="262"/>
        <v>8</v>
      </c>
      <c r="Q412" s="51">
        <f t="shared" si="263"/>
        <v>2</v>
      </c>
      <c r="R412" s="46">
        <v>0.05</v>
      </c>
      <c r="S412" s="46">
        <v>7.0000000000000007E-2</v>
      </c>
      <c r="T412" s="47">
        <v>5.0000000000000001E-3</v>
      </c>
    </row>
    <row r="413" spans="1:20" x14ac:dyDescent="0.15">
      <c r="P413" s="50">
        <f t="shared" si="262"/>
        <v>8</v>
      </c>
      <c r="Q413" s="51">
        <f t="shared" si="263"/>
        <v>2</v>
      </c>
      <c r="R413" s="46">
        <v>0.05</v>
      </c>
      <c r="S413" s="46">
        <v>7.0000000000000007E-2</v>
      </c>
      <c r="T413" s="47">
        <v>5.0000000000000001E-3</v>
      </c>
    </row>
    <row r="414" spans="1:20" x14ac:dyDescent="0.15">
      <c r="P414" s="50">
        <f t="shared" si="262"/>
        <v>8</v>
      </c>
      <c r="Q414" s="51">
        <f t="shared" si="263"/>
        <v>2</v>
      </c>
      <c r="R414" s="46">
        <v>0.05</v>
      </c>
      <c r="S414" s="46">
        <v>7.0000000000000007E-2</v>
      </c>
      <c r="T414" s="47">
        <v>5.0000000000000001E-3</v>
      </c>
    </row>
    <row r="415" spans="1:20" x14ac:dyDescent="0.15">
      <c r="P415" s="50">
        <f t="shared" si="262"/>
        <v>8</v>
      </c>
      <c r="Q415" s="51">
        <f t="shared" si="263"/>
        <v>2</v>
      </c>
      <c r="R415" s="46">
        <v>0.05</v>
      </c>
      <c r="S415" s="46">
        <v>7.0000000000000007E-2</v>
      </c>
      <c r="T415" s="47">
        <v>5.0000000000000001E-3</v>
      </c>
    </row>
    <row r="422" spans="16:20" ht="12.75" thickBot="1" x14ac:dyDescent="0.2"/>
    <row r="423" spans="16:20" ht="12.75" thickBot="1" x14ac:dyDescent="0.2">
      <c r="P423" s="40" t="s">
        <v>13</v>
      </c>
      <c r="Q423" s="38" t="s">
        <v>14</v>
      </c>
      <c r="R423" s="41" t="s">
        <v>25</v>
      </c>
      <c r="S423" s="41" t="s">
        <v>26</v>
      </c>
      <c r="T423" s="41" t="s">
        <v>27</v>
      </c>
    </row>
    <row r="424" spans="16:20" x14ac:dyDescent="0.15">
      <c r="P424" s="44">
        <v>20</v>
      </c>
      <c r="Q424" s="45">
        <v>4</v>
      </c>
      <c r="R424" s="46">
        <v>0.05</v>
      </c>
      <c r="S424" s="46">
        <v>7.0000000000000007E-2</v>
      </c>
      <c r="T424" s="47">
        <v>5.0000000000000001E-3</v>
      </c>
    </row>
    <row r="425" spans="16:20" x14ac:dyDescent="0.15">
      <c r="P425" s="50">
        <f>P424</f>
        <v>20</v>
      </c>
      <c r="Q425" s="51">
        <v>4</v>
      </c>
      <c r="R425" s="46">
        <v>0.05</v>
      </c>
      <c r="S425" s="46">
        <v>7.0000000000000007E-2</v>
      </c>
      <c r="T425" s="47">
        <v>5.0000000000000001E-3</v>
      </c>
    </row>
    <row r="426" spans="16:20" x14ac:dyDescent="0.15">
      <c r="P426" s="50">
        <f t="shared" ref="P426:P443" si="264">P425</f>
        <v>20</v>
      </c>
      <c r="Q426" s="51">
        <v>4</v>
      </c>
      <c r="R426" s="46">
        <v>0.05</v>
      </c>
      <c r="S426" s="46">
        <v>7.0000000000000007E-2</v>
      </c>
      <c r="T426" s="47">
        <v>5.0000000000000001E-3</v>
      </c>
    </row>
    <row r="427" spans="16:20" x14ac:dyDescent="0.15">
      <c r="P427" s="50">
        <f t="shared" si="264"/>
        <v>20</v>
      </c>
      <c r="Q427" s="51">
        <v>4</v>
      </c>
      <c r="R427" s="46">
        <v>0.05</v>
      </c>
      <c r="S427" s="46">
        <v>7.0000000000000007E-2</v>
      </c>
      <c r="T427" s="47">
        <v>5.0000000000000001E-3</v>
      </c>
    </row>
    <row r="428" spans="16:20" x14ac:dyDescent="0.15">
      <c r="P428" s="50">
        <f t="shared" si="264"/>
        <v>20</v>
      </c>
      <c r="Q428" s="51">
        <v>4</v>
      </c>
      <c r="R428" s="46">
        <v>0.05</v>
      </c>
      <c r="S428" s="46">
        <v>7.0000000000000007E-2</v>
      </c>
      <c r="T428" s="47">
        <v>5.0000000000000001E-3</v>
      </c>
    </row>
    <row r="429" spans="16:20" x14ac:dyDescent="0.15">
      <c r="P429" s="50">
        <f t="shared" si="264"/>
        <v>20</v>
      </c>
      <c r="Q429" s="51">
        <v>4</v>
      </c>
      <c r="R429" s="46">
        <v>0.05</v>
      </c>
      <c r="S429" s="46">
        <v>7.0000000000000007E-2</v>
      </c>
      <c r="T429" s="47">
        <v>5.0000000000000001E-3</v>
      </c>
    </row>
    <row r="430" spans="16:20" x14ac:dyDescent="0.15">
      <c r="P430" s="50">
        <f t="shared" si="264"/>
        <v>20</v>
      </c>
      <c r="Q430" s="51">
        <v>4</v>
      </c>
      <c r="R430" s="46">
        <v>0.05</v>
      </c>
      <c r="S430" s="46">
        <v>7.0000000000000007E-2</v>
      </c>
      <c r="T430" s="47">
        <v>5.0000000000000001E-3</v>
      </c>
    </row>
    <row r="431" spans="16:20" x14ac:dyDescent="0.15">
      <c r="P431" s="50">
        <f t="shared" si="264"/>
        <v>20</v>
      </c>
      <c r="Q431" s="51">
        <v>4</v>
      </c>
      <c r="R431" s="46">
        <v>0.05</v>
      </c>
      <c r="S431" s="46">
        <v>7.0000000000000007E-2</v>
      </c>
      <c r="T431" s="47">
        <v>5.0000000000000001E-3</v>
      </c>
    </row>
    <row r="432" spans="16:20" x14ac:dyDescent="0.15">
      <c r="P432" s="50">
        <f t="shared" si="264"/>
        <v>20</v>
      </c>
      <c r="Q432" s="51">
        <v>4</v>
      </c>
      <c r="R432" s="46">
        <v>0.05</v>
      </c>
      <c r="S432" s="46">
        <v>7.0000000000000007E-2</v>
      </c>
      <c r="T432" s="47">
        <v>5.0000000000000001E-3</v>
      </c>
    </row>
    <row r="433" spans="16:20" x14ac:dyDescent="0.15">
      <c r="P433" s="50">
        <f t="shared" si="264"/>
        <v>20</v>
      </c>
      <c r="Q433" s="51">
        <v>4</v>
      </c>
      <c r="R433" s="46">
        <v>0.05</v>
      </c>
      <c r="S433" s="46">
        <v>7.0000000000000007E-2</v>
      </c>
      <c r="T433" s="47">
        <v>5.0000000000000001E-3</v>
      </c>
    </row>
    <row r="434" spans="16:20" x14ac:dyDescent="0.15">
      <c r="P434" s="50">
        <f t="shared" si="264"/>
        <v>20</v>
      </c>
      <c r="Q434" s="51">
        <v>4</v>
      </c>
      <c r="R434" s="46">
        <v>0.05</v>
      </c>
      <c r="S434" s="46">
        <v>7.0000000000000007E-2</v>
      </c>
      <c r="T434" s="47">
        <v>5.0000000000000001E-3</v>
      </c>
    </row>
    <row r="435" spans="16:20" x14ac:dyDescent="0.15">
      <c r="P435" s="50">
        <f t="shared" si="264"/>
        <v>20</v>
      </c>
      <c r="Q435" s="51">
        <v>4</v>
      </c>
      <c r="R435" s="46">
        <v>0.05</v>
      </c>
      <c r="S435" s="46">
        <v>7.0000000000000007E-2</v>
      </c>
      <c r="T435" s="47">
        <v>5.0000000000000001E-3</v>
      </c>
    </row>
    <row r="436" spans="16:20" x14ac:dyDescent="0.15">
      <c r="P436" s="50">
        <f t="shared" si="264"/>
        <v>20</v>
      </c>
      <c r="Q436" s="51">
        <v>4</v>
      </c>
      <c r="R436" s="46">
        <v>0.05</v>
      </c>
      <c r="S436" s="46">
        <v>7.0000000000000007E-2</v>
      </c>
      <c r="T436" s="47">
        <v>5.0000000000000001E-3</v>
      </c>
    </row>
    <row r="437" spans="16:20" x14ac:dyDescent="0.15">
      <c r="P437" s="50">
        <f t="shared" si="264"/>
        <v>20</v>
      </c>
      <c r="Q437" s="51">
        <v>4</v>
      </c>
      <c r="R437" s="46">
        <v>0.05</v>
      </c>
      <c r="S437" s="46">
        <v>7.0000000000000007E-2</v>
      </c>
      <c r="T437" s="47">
        <v>5.0000000000000001E-3</v>
      </c>
    </row>
    <row r="438" spans="16:20" x14ac:dyDescent="0.15">
      <c r="P438" s="50">
        <f t="shared" si="264"/>
        <v>20</v>
      </c>
      <c r="Q438" s="51">
        <v>4</v>
      </c>
      <c r="R438" s="46">
        <v>0.05</v>
      </c>
      <c r="S438" s="46">
        <v>7.0000000000000007E-2</v>
      </c>
      <c r="T438" s="47">
        <v>5.0000000000000001E-3</v>
      </c>
    </row>
    <row r="439" spans="16:20" x14ac:dyDescent="0.15">
      <c r="P439" s="50">
        <f t="shared" si="264"/>
        <v>20</v>
      </c>
      <c r="Q439" s="51">
        <v>4</v>
      </c>
      <c r="R439" s="46">
        <v>0.05</v>
      </c>
      <c r="S439" s="46">
        <v>7.0000000000000007E-2</v>
      </c>
      <c r="T439" s="47">
        <v>5.0000000000000001E-3</v>
      </c>
    </row>
    <row r="440" spans="16:20" x14ac:dyDescent="0.15">
      <c r="P440" s="50">
        <f t="shared" si="264"/>
        <v>20</v>
      </c>
      <c r="Q440" s="51">
        <v>4</v>
      </c>
      <c r="R440" s="46">
        <v>0.05</v>
      </c>
      <c r="S440" s="46">
        <v>7.0000000000000007E-2</v>
      </c>
      <c r="T440" s="47">
        <v>5.0000000000000001E-3</v>
      </c>
    </row>
    <row r="441" spans="16:20" x14ac:dyDescent="0.15">
      <c r="P441" s="50">
        <f t="shared" si="264"/>
        <v>20</v>
      </c>
      <c r="Q441" s="51">
        <v>4</v>
      </c>
      <c r="R441" s="46">
        <v>0.05</v>
      </c>
      <c r="S441" s="46">
        <v>7.0000000000000007E-2</v>
      </c>
      <c r="T441" s="47">
        <v>5.0000000000000001E-3</v>
      </c>
    </row>
    <row r="442" spans="16:20" x14ac:dyDescent="0.15">
      <c r="P442" s="50">
        <f t="shared" si="264"/>
        <v>20</v>
      </c>
      <c r="Q442" s="51">
        <v>4</v>
      </c>
      <c r="R442" s="46">
        <v>0.05</v>
      </c>
      <c r="S442" s="46">
        <v>7.0000000000000007E-2</v>
      </c>
      <c r="T442" s="47">
        <v>5.0000000000000001E-3</v>
      </c>
    </row>
    <row r="443" spans="16:20" ht="12.75" thickBot="1" x14ac:dyDescent="0.2">
      <c r="P443" s="50">
        <f t="shared" si="264"/>
        <v>20</v>
      </c>
      <c r="Q443" s="55">
        <v>4</v>
      </c>
      <c r="R443" s="46">
        <v>0.05</v>
      </c>
      <c r="S443" s="46">
        <v>7.0000000000000007E-2</v>
      </c>
      <c r="T443" s="47">
        <v>5.0000000000000001E-3</v>
      </c>
    </row>
    <row r="450" spans="16:20" ht="12.75" thickBot="1" x14ac:dyDescent="0.2"/>
    <row r="451" spans="16:20" ht="12.75" thickBot="1" x14ac:dyDescent="0.2">
      <c r="P451" s="40" t="s">
        <v>13</v>
      </c>
      <c r="Q451" s="38" t="s">
        <v>14</v>
      </c>
      <c r="R451" s="41" t="s">
        <v>25</v>
      </c>
      <c r="S451" s="41" t="s">
        <v>26</v>
      </c>
      <c r="T451" s="41" t="s">
        <v>27</v>
      </c>
    </row>
    <row r="452" spans="16:20" x14ac:dyDescent="0.15">
      <c r="P452" s="44">
        <v>10</v>
      </c>
      <c r="Q452" s="45">
        <v>2</v>
      </c>
      <c r="R452" s="46">
        <v>0.05</v>
      </c>
      <c r="S452" s="46">
        <v>7.0000000000000007E-2</v>
      </c>
      <c r="T452" s="47">
        <v>5.0000000000000001E-3</v>
      </c>
    </row>
    <row r="453" spans="16:20" x14ac:dyDescent="0.15">
      <c r="P453" s="50">
        <f>P452</f>
        <v>10</v>
      </c>
      <c r="Q453" s="51">
        <f>Q452</f>
        <v>2</v>
      </c>
      <c r="R453" s="46">
        <v>0.05</v>
      </c>
      <c r="S453" s="46">
        <v>7.0000000000000007E-2</v>
      </c>
      <c r="T453" s="47">
        <v>5.0000000000000001E-3</v>
      </c>
    </row>
    <row r="454" spans="16:20" x14ac:dyDescent="0.15">
      <c r="P454" s="50">
        <f t="shared" ref="P454:P461" si="265">P453</f>
        <v>10</v>
      </c>
      <c r="Q454" s="51">
        <f t="shared" ref="Q454:Q461" si="266">Q453</f>
        <v>2</v>
      </c>
      <c r="R454" s="46">
        <v>0.05</v>
      </c>
      <c r="S454" s="46">
        <v>7.0000000000000007E-2</v>
      </c>
      <c r="T454" s="47">
        <v>5.0000000000000001E-3</v>
      </c>
    </row>
    <row r="455" spans="16:20" x14ac:dyDescent="0.15">
      <c r="P455" s="50">
        <f t="shared" si="265"/>
        <v>10</v>
      </c>
      <c r="Q455" s="51">
        <f t="shared" si="266"/>
        <v>2</v>
      </c>
      <c r="R455" s="46">
        <v>0.05</v>
      </c>
      <c r="S455" s="46">
        <v>7.0000000000000007E-2</v>
      </c>
      <c r="T455" s="47">
        <v>5.0000000000000001E-3</v>
      </c>
    </row>
    <row r="456" spans="16:20" x14ac:dyDescent="0.15">
      <c r="P456" s="50">
        <f t="shared" si="265"/>
        <v>10</v>
      </c>
      <c r="Q456" s="51">
        <f t="shared" si="266"/>
        <v>2</v>
      </c>
      <c r="R456" s="46">
        <v>0.05</v>
      </c>
      <c r="S456" s="46">
        <v>7.0000000000000007E-2</v>
      </c>
      <c r="T456" s="47">
        <v>5.0000000000000001E-3</v>
      </c>
    </row>
    <row r="457" spans="16:20" x14ac:dyDescent="0.15">
      <c r="P457" s="50">
        <f t="shared" si="265"/>
        <v>10</v>
      </c>
      <c r="Q457" s="51">
        <f t="shared" si="266"/>
        <v>2</v>
      </c>
      <c r="R457" s="46">
        <v>0.05</v>
      </c>
      <c r="S457" s="46">
        <v>7.0000000000000007E-2</v>
      </c>
      <c r="T457" s="47">
        <v>5.0000000000000001E-3</v>
      </c>
    </row>
    <row r="458" spans="16:20" x14ac:dyDescent="0.15">
      <c r="P458" s="50">
        <f t="shared" si="265"/>
        <v>10</v>
      </c>
      <c r="Q458" s="51">
        <f t="shared" si="266"/>
        <v>2</v>
      </c>
      <c r="R458" s="46">
        <v>0.05</v>
      </c>
      <c r="S458" s="46">
        <v>7.0000000000000007E-2</v>
      </c>
      <c r="T458" s="47">
        <v>5.0000000000000001E-3</v>
      </c>
    </row>
    <row r="459" spans="16:20" x14ac:dyDescent="0.15">
      <c r="P459" s="50">
        <f t="shared" si="265"/>
        <v>10</v>
      </c>
      <c r="Q459" s="51">
        <f t="shared" si="266"/>
        <v>2</v>
      </c>
      <c r="R459" s="46">
        <v>0.05</v>
      </c>
      <c r="S459" s="46">
        <v>7.0000000000000007E-2</v>
      </c>
      <c r="T459" s="47">
        <v>5.0000000000000001E-3</v>
      </c>
    </row>
    <row r="460" spans="16:20" x14ac:dyDescent="0.15">
      <c r="P460" s="50">
        <f t="shared" si="265"/>
        <v>10</v>
      </c>
      <c r="Q460" s="51">
        <f t="shared" si="266"/>
        <v>2</v>
      </c>
      <c r="R460" s="46">
        <v>0.05</v>
      </c>
      <c r="S460" s="46">
        <v>7.0000000000000007E-2</v>
      </c>
      <c r="T460" s="47">
        <v>5.0000000000000001E-3</v>
      </c>
    </row>
    <row r="461" spans="16:20" x14ac:dyDescent="0.15">
      <c r="P461" s="50">
        <f t="shared" si="265"/>
        <v>10</v>
      </c>
      <c r="Q461" s="51">
        <f t="shared" si="266"/>
        <v>2</v>
      </c>
      <c r="R461" s="46">
        <v>0.05</v>
      </c>
      <c r="S461" s="46">
        <v>7.0000000000000007E-2</v>
      </c>
      <c r="T461" s="47">
        <v>5.0000000000000001E-3</v>
      </c>
    </row>
  </sheetData>
  <mergeCells count="89">
    <mergeCell ref="A232:O232"/>
    <mergeCell ref="A233:O233"/>
    <mergeCell ref="A252:B252"/>
    <mergeCell ref="A253:B253"/>
    <mergeCell ref="A277:B277"/>
    <mergeCell ref="A353:B353"/>
    <mergeCell ref="A327:O327"/>
    <mergeCell ref="A328:O328"/>
    <mergeCell ref="A351:B351"/>
    <mergeCell ref="A352:B352"/>
    <mergeCell ref="A276:B276"/>
    <mergeCell ref="A23:B23"/>
    <mergeCell ref="A25:O25"/>
    <mergeCell ref="A26:O26"/>
    <mergeCell ref="A71:B71"/>
    <mergeCell ref="A45:B45"/>
    <mergeCell ref="A95:B95"/>
    <mergeCell ref="A97:O97"/>
    <mergeCell ref="A98:O98"/>
    <mergeCell ref="A117:B117"/>
    <mergeCell ref="A255:O255"/>
    <mergeCell ref="A275:B275"/>
    <mergeCell ref="A234:O234"/>
    <mergeCell ref="A254:B254"/>
    <mergeCell ref="A256:O256"/>
    <mergeCell ref="A257:O257"/>
    <mergeCell ref="A166:B166"/>
    <mergeCell ref="A167:B167"/>
    <mergeCell ref="A73:O73"/>
    <mergeCell ref="A74:O74"/>
    <mergeCell ref="A93:B93"/>
    <mergeCell ref="A94:B94"/>
    <mergeCell ref="A141:B141"/>
    <mergeCell ref="A142:B142"/>
    <mergeCell ref="A143:B143"/>
    <mergeCell ref="A1:O1"/>
    <mergeCell ref="A2:O2"/>
    <mergeCell ref="A21:B21"/>
    <mergeCell ref="A22:B22"/>
    <mergeCell ref="A169:O169"/>
    <mergeCell ref="A170:O170"/>
    <mergeCell ref="A181:B181"/>
    <mergeCell ref="A46:B46"/>
    <mergeCell ref="A47:B47"/>
    <mergeCell ref="A49:O49"/>
    <mergeCell ref="A50:O50"/>
    <mergeCell ref="A69:B69"/>
    <mergeCell ref="A70:B70"/>
    <mergeCell ref="A145:O145"/>
    <mergeCell ref="A146:O146"/>
    <mergeCell ref="A165:B165"/>
    <mergeCell ref="A118:B118"/>
    <mergeCell ref="A119:B119"/>
    <mergeCell ref="A121:O121"/>
    <mergeCell ref="A122:O122"/>
    <mergeCell ref="A229:B229"/>
    <mergeCell ref="A182:B182"/>
    <mergeCell ref="A183:B183"/>
    <mergeCell ref="A185:O185"/>
    <mergeCell ref="A186:O186"/>
    <mergeCell ref="A209:B209"/>
    <mergeCell ref="A210:B210"/>
    <mergeCell ref="A211:B211"/>
    <mergeCell ref="A213:O213"/>
    <mergeCell ref="A214:O214"/>
    <mergeCell ref="A227:B227"/>
    <mergeCell ref="A228:B228"/>
    <mergeCell ref="A300:B300"/>
    <mergeCell ref="A301:B301"/>
    <mergeCell ref="A279:O279"/>
    <mergeCell ref="A280:O280"/>
    <mergeCell ref="A281:O281"/>
    <mergeCell ref="A299:B299"/>
    <mergeCell ref="A324:B324"/>
    <mergeCell ref="A325:B325"/>
    <mergeCell ref="A303:O303"/>
    <mergeCell ref="A304:O304"/>
    <mergeCell ref="A305:O305"/>
    <mergeCell ref="A323:B323"/>
    <mergeCell ref="A355:O355"/>
    <mergeCell ref="A356:O356"/>
    <mergeCell ref="A375:B375"/>
    <mergeCell ref="A376:B376"/>
    <mergeCell ref="A400:B400"/>
    <mergeCell ref="A401:B401"/>
    <mergeCell ref="A379:O379"/>
    <mergeCell ref="A380:O380"/>
    <mergeCell ref="A399:B399"/>
    <mergeCell ref="A377:B377"/>
  </mergeCells>
  <phoneticPr fontId="2" type="noConversion"/>
  <printOptions horizontalCentered="1" verticalCentered="1"/>
  <pageMargins left="0" right="0" top="0" bottom="0" header="0.51181102362204722" footer="0.51181102362204722"/>
  <pageSetup paperSize="9" scale="6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zoomScale="75" workbookViewId="0">
      <selection activeCell="C8" sqref="C8"/>
    </sheetView>
  </sheetViews>
  <sheetFormatPr defaultRowHeight="14.25" x14ac:dyDescent="0.15"/>
  <cols>
    <col min="1" max="1" width="6.125" customWidth="1"/>
    <col min="2" max="2" width="15.125" customWidth="1"/>
    <col min="3" max="3" width="5" customWidth="1"/>
    <col min="4" max="4" width="8.75" customWidth="1"/>
    <col min="5" max="5" width="16.75" customWidth="1"/>
    <col min="6" max="6" width="18.125" customWidth="1"/>
    <col min="7" max="7" width="11.125" customWidth="1"/>
    <col min="8" max="8" width="10.75" customWidth="1"/>
    <col min="9" max="9" width="14.125" customWidth="1"/>
    <col min="10" max="10" width="19.5" customWidth="1"/>
    <col min="11" max="11" width="15.75" customWidth="1"/>
    <col min="12" max="12" width="14" customWidth="1"/>
    <col min="13" max="13" width="18.5" customWidth="1"/>
    <col min="14" max="14" width="18.125" customWidth="1"/>
  </cols>
  <sheetData>
    <row r="1" spans="1:14" ht="82.5" customHeight="1" x14ac:dyDescent="0.15">
      <c r="A1" s="30" t="s">
        <v>58</v>
      </c>
      <c r="B1" s="30"/>
      <c r="C1" s="30"/>
      <c r="D1" s="30"/>
      <c r="E1" s="30"/>
      <c r="F1" s="30"/>
      <c r="G1" s="30"/>
      <c r="H1" s="30"/>
      <c r="I1" s="30"/>
      <c r="J1" s="30"/>
      <c r="K1" s="29"/>
      <c r="L1" s="29"/>
      <c r="M1" s="29"/>
      <c r="N1" s="29"/>
    </row>
    <row r="2" spans="1:14" ht="15" thickBot="1" x14ac:dyDescent="0.2"/>
    <row r="3" spans="1:14" ht="33" customHeight="1" thickBot="1" x14ac:dyDescent="0.2">
      <c r="A3" s="1" t="s">
        <v>59</v>
      </c>
      <c r="B3" s="2" t="s">
        <v>57</v>
      </c>
      <c r="C3" s="2" t="s">
        <v>49</v>
      </c>
      <c r="D3" s="2" t="s">
        <v>50</v>
      </c>
      <c r="E3" s="2" t="s">
        <v>51</v>
      </c>
      <c r="F3" s="2" t="s">
        <v>52</v>
      </c>
      <c r="G3" s="2" t="s">
        <v>53</v>
      </c>
      <c r="H3" s="2" t="s">
        <v>54</v>
      </c>
      <c r="I3" s="6" t="s">
        <v>55</v>
      </c>
      <c r="J3" s="6" t="s">
        <v>56</v>
      </c>
      <c r="K3" s="2" t="s">
        <v>37</v>
      </c>
      <c r="L3" s="6" t="s">
        <v>19</v>
      </c>
      <c r="M3" s="6" t="s">
        <v>48</v>
      </c>
      <c r="N3" s="7" t="s">
        <v>37</v>
      </c>
    </row>
    <row r="4" spans="1:14" ht="21" customHeight="1" x14ac:dyDescent="0.3">
      <c r="A4" s="8" t="s">
        <v>38</v>
      </c>
      <c r="B4" s="14">
        <v>800000</v>
      </c>
      <c r="C4" s="26">
        <v>16</v>
      </c>
      <c r="D4" s="26">
        <v>3</v>
      </c>
      <c r="E4" s="20">
        <v>9.6394527600000002E-2</v>
      </c>
      <c r="F4" s="14">
        <v>1800959.61</v>
      </c>
      <c r="G4" s="21">
        <v>5.0000000000000001E-3</v>
      </c>
      <c r="H4" s="21">
        <v>7.0000000000000007E-2</v>
      </c>
      <c r="I4" s="14">
        <v>31763.14</v>
      </c>
      <c r="J4" s="14">
        <v>26879.99</v>
      </c>
      <c r="K4" s="15">
        <v>1.49253732E-2</v>
      </c>
      <c r="L4" s="14">
        <v>21281.31</v>
      </c>
      <c r="M4" s="14">
        <v>18009.599999999999</v>
      </c>
      <c r="N4" s="11">
        <v>0.01</v>
      </c>
    </row>
    <row r="5" spans="1:14" ht="21" customHeight="1" x14ac:dyDescent="0.3">
      <c r="A5" s="9" t="s">
        <v>39</v>
      </c>
      <c r="B5" s="16">
        <v>4000000</v>
      </c>
      <c r="C5" s="27">
        <v>16</v>
      </c>
      <c r="D5" s="27">
        <v>3</v>
      </c>
      <c r="E5" s="22">
        <v>9.6394527600000002E-2</v>
      </c>
      <c r="F5" s="16">
        <v>9004798.0700000003</v>
      </c>
      <c r="G5" s="23">
        <v>5.0000000000000001E-3</v>
      </c>
      <c r="H5" s="23">
        <v>7.0000000000000007E-2</v>
      </c>
      <c r="I5" s="16">
        <v>158815.71</v>
      </c>
      <c r="J5" s="16">
        <v>134399.97</v>
      </c>
      <c r="K5" s="17">
        <v>1.49253732E-2</v>
      </c>
      <c r="L5" s="16">
        <v>106406.53</v>
      </c>
      <c r="M5" s="16">
        <v>90047.98</v>
      </c>
      <c r="N5" s="12">
        <v>0.01</v>
      </c>
    </row>
    <row r="6" spans="1:14" ht="21" customHeight="1" x14ac:dyDescent="0.3">
      <c r="A6" s="9" t="s">
        <v>40</v>
      </c>
      <c r="B6" s="16">
        <v>800000</v>
      </c>
      <c r="C6" s="27">
        <v>16</v>
      </c>
      <c r="D6" s="27">
        <v>3</v>
      </c>
      <c r="E6" s="22">
        <v>0.10178756680000001</v>
      </c>
      <c r="F6" s="16">
        <v>1806508.42</v>
      </c>
      <c r="G6" s="23">
        <v>5.0000000000000001E-3</v>
      </c>
      <c r="H6" s="23">
        <v>7.4999999999999997E-2</v>
      </c>
      <c r="I6" s="16">
        <v>32241.06</v>
      </c>
      <c r="J6" s="16">
        <v>26962.81</v>
      </c>
      <c r="K6" s="17">
        <v>1.49253732E-2</v>
      </c>
      <c r="L6" s="16">
        <v>21601.51</v>
      </c>
      <c r="M6" s="16">
        <v>19065.080000000002</v>
      </c>
      <c r="N6" s="12">
        <v>0.01</v>
      </c>
    </row>
    <row r="7" spans="1:14" ht="21" customHeight="1" x14ac:dyDescent="0.3">
      <c r="A7" s="9" t="s">
        <v>41</v>
      </c>
      <c r="B7" s="16">
        <v>800000</v>
      </c>
      <c r="C7" s="27">
        <v>16</v>
      </c>
      <c r="D7" s="27">
        <v>3</v>
      </c>
      <c r="E7" s="22">
        <v>9.1002276399999998E-2</v>
      </c>
      <c r="F7" s="16">
        <v>1795399.85</v>
      </c>
      <c r="G7" s="23">
        <v>5.0000000000000001E-3</v>
      </c>
      <c r="H7" s="23">
        <v>6.5000000000000002E-2</v>
      </c>
      <c r="I7" s="16">
        <v>31291.17</v>
      </c>
      <c r="J7" s="16">
        <v>26797.01</v>
      </c>
      <c r="K7" s="17">
        <v>1.49253732E-2</v>
      </c>
      <c r="L7" s="16">
        <v>20965.080000000002</v>
      </c>
      <c r="M7" s="16">
        <v>17954</v>
      </c>
      <c r="N7" s="12">
        <v>0.01</v>
      </c>
    </row>
    <row r="8" spans="1:14" ht="21" customHeight="1" x14ac:dyDescent="0.3">
      <c r="A8" s="9" t="s">
        <v>42</v>
      </c>
      <c r="B8" s="16">
        <v>800000</v>
      </c>
      <c r="C8" s="27">
        <v>16</v>
      </c>
      <c r="D8" s="27">
        <v>3</v>
      </c>
      <c r="E8" s="22">
        <v>9.3124999999999999E-2</v>
      </c>
      <c r="F8" s="16">
        <v>1797589.91</v>
      </c>
      <c r="G8" s="23">
        <v>1.8955476E-3</v>
      </c>
      <c r="H8" s="23">
        <v>7.0000000000000007E-2</v>
      </c>
      <c r="I8" s="16">
        <v>31468.54</v>
      </c>
      <c r="J8" s="16">
        <v>26829.7</v>
      </c>
      <c r="K8" s="17">
        <v>1.49253732E-2</v>
      </c>
      <c r="L8" s="16">
        <v>21083.919999999998</v>
      </c>
      <c r="M8" s="16">
        <v>17975.900000000001</v>
      </c>
      <c r="N8" s="12">
        <v>0.01</v>
      </c>
    </row>
    <row r="9" spans="1:14" ht="20.25" customHeight="1" x14ac:dyDescent="0.3">
      <c r="A9" s="9" t="s">
        <v>43</v>
      </c>
      <c r="B9" s="16">
        <v>800000</v>
      </c>
      <c r="C9" s="27">
        <v>16</v>
      </c>
      <c r="D9" s="27">
        <v>3</v>
      </c>
      <c r="E9" s="22">
        <v>9.6394527600000002E-2</v>
      </c>
      <c r="F9" s="16">
        <v>1800959.61</v>
      </c>
      <c r="G9" s="23">
        <v>0.01</v>
      </c>
      <c r="H9" s="23">
        <v>7.0000000000000007E-2</v>
      </c>
      <c r="I9" s="16">
        <v>22758.34</v>
      </c>
      <c r="J9" s="16">
        <v>18771.3</v>
      </c>
      <c r="K9" s="17">
        <v>1.0422944199999999E-2</v>
      </c>
      <c r="L9" s="16">
        <v>15248.09</v>
      </c>
      <c r="M9" s="16">
        <v>12576.77</v>
      </c>
      <c r="N9" s="12">
        <v>6.9833726E-3</v>
      </c>
    </row>
    <row r="10" spans="1:14" ht="21" customHeight="1" x14ac:dyDescent="0.3">
      <c r="A10" s="9" t="s">
        <v>44</v>
      </c>
      <c r="B10" s="16">
        <v>800000</v>
      </c>
      <c r="C10" s="27">
        <v>16</v>
      </c>
      <c r="D10" s="27">
        <v>3</v>
      </c>
      <c r="E10" s="22">
        <v>7.8579052400000002E-2</v>
      </c>
      <c r="F10" s="16">
        <v>1782547.03</v>
      </c>
      <c r="G10" s="23">
        <v>5.0000000000000001E-3</v>
      </c>
      <c r="H10" s="23">
        <v>7.0000000000000007E-2</v>
      </c>
      <c r="I10" s="16">
        <v>0</v>
      </c>
      <c r="J10" s="16">
        <v>0</v>
      </c>
      <c r="K10" s="17">
        <v>0</v>
      </c>
      <c r="L10" s="16">
        <v>0</v>
      </c>
      <c r="M10" s="16">
        <v>0</v>
      </c>
      <c r="N10" s="12">
        <v>0</v>
      </c>
    </row>
    <row r="11" spans="1:14" ht="21" customHeight="1" x14ac:dyDescent="0.3">
      <c r="A11" s="9" t="s">
        <v>45</v>
      </c>
      <c r="B11" s="16">
        <v>800000</v>
      </c>
      <c r="C11" s="27">
        <v>20</v>
      </c>
      <c r="D11" s="27">
        <v>3</v>
      </c>
      <c r="E11" s="22">
        <v>9.6394527600000002E-2</v>
      </c>
      <c r="F11" s="16">
        <v>2257758.4900000002</v>
      </c>
      <c r="G11" s="23">
        <v>5.0000000000000001E-3</v>
      </c>
      <c r="H11" s="23">
        <v>7.0000000000000007E-2</v>
      </c>
      <c r="I11" s="16">
        <v>40405.4</v>
      </c>
      <c r="J11" s="16">
        <v>32915.58</v>
      </c>
      <c r="K11" s="17">
        <v>1.4578876500000001E-2</v>
      </c>
      <c r="L11" s="16">
        <v>27071.62</v>
      </c>
      <c r="M11" s="16">
        <v>22053.439999999999</v>
      </c>
      <c r="N11" s="12">
        <v>9.7678473000000002E-3</v>
      </c>
    </row>
    <row r="12" spans="1:14" ht="21" customHeight="1" x14ac:dyDescent="0.3">
      <c r="A12" s="9" t="s">
        <v>46</v>
      </c>
      <c r="B12" s="16">
        <v>800000</v>
      </c>
      <c r="C12" s="27">
        <v>8</v>
      </c>
      <c r="D12" s="27">
        <v>6</v>
      </c>
      <c r="E12" s="22">
        <v>9.6394527600000002E-2</v>
      </c>
      <c r="F12" s="16">
        <v>1898614.29</v>
      </c>
      <c r="G12" s="23">
        <v>5.0000000000000001E-3</v>
      </c>
      <c r="H12" s="23">
        <v>7.0000000000000007E-2</v>
      </c>
      <c r="I12" s="16">
        <v>33321.620000000003</v>
      </c>
      <c r="J12" s="16">
        <v>28039.24</v>
      </c>
      <c r="K12" s="17">
        <v>1.4768264E-2</v>
      </c>
      <c r="L12" s="16">
        <v>22325.48</v>
      </c>
      <c r="M12" s="16">
        <v>18786.29</v>
      </c>
      <c r="N12" s="12">
        <v>9.8947367999999997E-3</v>
      </c>
    </row>
    <row r="13" spans="1:14" ht="22.5" customHeight="1" thickBot="1" x14ac:dyDescent="0.35">
      <c r="A13" s="10" t="s">
        <v>47</v>
      </c>
      <c r="B13" s="18">
        <v>800000</v>
      </c>
      <c r="C13" s="28">
        <v>10</v>
      </c>
      <c r="D13" s="28">
        <v>6</v>
      </c>
      <c r="E13" s="24">
        <v>9.6394527600000002E-2</v>
      </c>
      <c r="F13" s="18">
        <v>2354760.59</v>
      </c>
      <c r="G13" s="25">
        <v>5.0000000000000001E-3</v>
      </c>
      <c r="H13" s="25">
        <v>7.0000000000000007E-2</v>
      </c>
      <c r="I13" s="18">
        <v>41931.99</v>
      </c>
      <c r="J13" s="18">
        <v>33975.18</v>
      </c>
      <c r="K13" s="19">
        <v>1.44282966E-2</v>
      </c>
      <c r="L13" s="18">
        <v>28094.43</v>
      </c>
      <c r="M13" s="18">
        <v>22763.37</v>
      </c>
      <c r="N13" s="13">
        <v>9.6669587000000005E-3</v>
      </c>
    </row>
    <row r="14" spans="1:14" x14ac:dyDescent="0.15">
      <c r="A14" s="3"/>
      <c r="B14" s="4"/>
      <c r="C14" s="4"/>
      <c r="D14" s="4"/>
      <c r="E14" s="4"/>
      <c r="F14" s="4"/>
      <c r="G14" s="4"/>
      <c r="H14" s="4"/>
      <c r="I14" s="5"/>
      <c r="J14" s="5"/>
    </row>
    <row r="15" spans="1:14" x14ac:dyDescent="0.15">
      <c r="A15" s="3"/>
      <c r="B15" s="4"/>
      <c r="C15" s="4"/>
      <c r="D15" s="4"/>
      <c r="E15" s="4"/>
      <c r="F15" s="4"/>
      <c r="G15" s="4"/>
      <c r="H15" s="4"/>
      <c r="I15" s="5"/>
      <c r="J15" s="5"/>
    </row>
    <row r="16" spans="1:14" x14ac:dyDescent="0.15">
      <c r="A16" s="3"/>
      <c r="B16" s="4"/>
      <c r="C16" s="4"/>
      <c r="D16" s="4"/>
      <c r="E16" s="4"/>
      <c r="F16" s="4"/>
      <c r="G16" s="4"/>
      <c r="H16" s="4"/>
      <c r="I16" s="5"/>
      <c r="J16" s="5"/>
    </row>
    <row r="17" spans="9:10" ht="29.25" customHeight="1" x14ac:dyDescent="0.15">
      <c r="I17" s="5"/>
      <c r="J17" s="5"/>
    </row>
    <row r="18" spans="9:10" x14ac:dyDescent="0.15">
      <c r="I18" s="5"/>
      <c r="J18" s="5"/>
    </row>
    <row r="19" spans="9:10" x14ac:dyDescent="0.15">
      <c r="I19" s="5"/>
      <c r="J19" s="5"/>
    </row>
    <row r="20" spans="9:10" x14ac:dyDescent="0.15">
      <c r="I20" s="5"/>
      <c r="J20" s="5"/>
    </row>
    <row r="21" spans="9:10" x14ac:dyDescent="0.15">
      <c r="I21" s="5"/>
      <c r="J21" s="5"/>
    </row>
    <row r="22" spans="9:10" x14ac:dyDescent="0.15">
      <c r="I22" s="5"/>
      <c r="J22" s="5"/>
    </row>
    <row r="23" spans="9:10" x14ac:dyDescent="0.15">
      <c r="I23" s="5"/>
      <c r="J23" s="5"/>
    </row>
    <row r="24" spans="9:10" x14ac:dyDescent="0.15">
      <c r="I24" s="5"/>
      <c r="J24" s="5"/>
    </row>
    <row r="25" spans="9:10" x14ac:dyDescent="0.15">
      <c r="I25" s="5"/>
      <c r="J25" s="5"/>
    </row>
    <row r="26" spans="9:10" x14ac:dyDescent="0.15">
      <c r="I26" s="5"/>
      <c r="J26" s="5"/>
    </row>
    <row r="27" spans="9:10" x14ac:dyDescent="0.15">
      <c r="I27" s="5"/>
      <c r="J27" s="5"/>
    </row>
  </sheetData>
  <mergeCells count="1">
    <mergeCell ref="A1:N1"/>
  </mergeCells>
  <phoneticPr fontId="2" type="noConversion"/>
  <printOptions horizontalCentered="1" verticalCentered="1"/>
  <pageMargins left="0.74803149606299213" right="0" top="0" bottom="0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 (2)</vt:lpstr>
      <vt:lpstr>收益净现值和资金年净收益率</vt:lpstr>
      <vt:lpstr>不同条件下的收益</vt:lpstr>
    </vt:vector>
  </TitlesOfParts>
  <Company>510510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qqy</dc:creator>
  <cp:lastModifiedBy>张艳坤</cp:lastModifiedBy>
  <cp:lastPrinted>2002-04-11T00:34:59Z</cp:lastPrinted>
  <dcterms:created xsi:type="dcterms:W3CDTF">2002-03-04T22:08:11Z</dcterms:created>
  <dcterms:modified xsi:type="dcterms:W3CDTF">2014-07-04T07:47:45Z</dcterms:modified>
</cp:coreProperties>
</file>