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2.xml" ContentType="application/vnd.openxmlformats-officedocument.drawingml.chart+xml"/>
  <Override PartName="/xl/drawings/drawing11.xml" ContentType="application/vnd.openxmlformats-officedocument.drawing+xml"/>
  <Override PartName="/xl/charts/chart3.xml" ContentType="application/vnd.openxmlformats-officedocument.drawingml.chart+xml"/>
  <Override PartName="/xl/drawings/drawing12.xml" ContentType="application/vnd.openxmlformats-officedocument.drawing+xml"/>
  <Override PartName="/xl/charts/chart4.xml" ContentType="application/vnd.openxmlformats-officedocument.drawingml.chart+xml"/>
  <Override PartName="/xl/drawings/drawing13.xml" ContentType="application/vnd.openxmlformats-officedocument.drawing+xml"/>
  <Override PartName="/xl/charts/chart5.xml" ContentType="application/vnd.openxmlformats-officedocument.drawingml.chart+xml"/>
  <Override PartName="/xl/comments4.xml" ContentType="application/vnd.openxmlformats-officedocument.spreadsheetml.comments+xml"/>
  <Override PartName="/xl/drawings/drawing14.xml" ContentType="application/vnd.openxmlformats-officedocument.drawing+xml"/>
  <Override PartName="/xl/comments5.xml" ContentType="application/vnd.openxmlformats-officedocument.spreadsheetml.comments+xml"/>
  <Override PartName="/xl/drawings/drawing15.xml" ContentType="application/vnd.openxmlformats-officedocument.drawing+xml"/>
  <Override PartName="/xl/comments6.xml" ContentType="application/vnd.openxmlformats-officedocument.spreadsheetml.comments+xml"/>
  <Override PartName="/xl/drawings/drawing16.xml" ContentType="application/vnd.openxmlformats-officedocument.drawing+xml"/>
  <Override PartName="/xl/comments7.xml" ContentType="application/vnd.openxmlformats-officedocument.spreadsheetml.comments+xml"/>
  <Override PartName="/xl/drawings/drawing17.xml" ContentType="application/vnd.openxmlformats-officedocument.drawing+xml"/>
  <Override PartName="/xl/comments8.xml" ContentType="application/vnd.openxmlformats-officedocument.spreadsheetml.comments+xml"/>
  <Override PartName="/xl/drawings/drawing18.xml" ContentType="application/vnd.openxmlformats-officedocument.drawing+xml"/>
  <Override PartName="/xl/charts/chart6.xml" ContentType="application/vnd.openxmlformats-officedocument.drawingml.chart+xml"/>
  <Override PartName="/xl/drawings/drawing19.xml" ContentType="application/vnd.openxmlformats-officedocument.drawing+xml"/>
  <Override PartName="/xl/charts/chart7.xml" ContentType="application/vnd.openxmlformats-officedocument.drawingml.chart+xml"/>
  <Override PartName="/xl/drawings/drawing20.xml" ContentType="application/vnd.openxmlformats-officedocument.drawing+xml"/>
  <Override PartName="/xl/charts/chart8.xml" ContentType="application/vnd.openxmlformats-officedocument.drawingml.chart+xml"/>
  <Override PartName="/xl/drawings/drawing21.xml" ContentType="application/vnd.openxmlformats-officedocument.drawing+xml"/>
  <Override PartName="/xl/charts/chart9.xml" ContentType="application/vnd.openxmlformats-officedocument.drawingml.chart+xml"/>
  <Override PartName="/xl/drawings/drawing22.xml" ContentType="application/vnd.openxmlformats-officedocument.drawing+xml"/>
  <Override PartName="/xl/charts/chart10.xml" ContentType="application/vnd.openxmlformats-officedocument.drawingml.chart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我的坚果云\财务会计\财务报表分析\财务分析Excel\"/>
    </mc:Choice>
  </mc:AlternateContent>
  <bookViews>
    <workbookView xWindow="360" yWindow="225" windowWidth="11490" windowHeight="5535" tabRatio="916"/>
  </bookViews>
  <sheets>
    <sheet name="资产负债表" sheetId="1" r:id="rId1"/>
    <sheet name="&quot;利润表&quot;" sheetId="3" r:id="rId2"/>
    <sheet name="营运资本分析" sheetId="2" r:id="rId3"/>
    <sheet name="营运资本图例" sheetId="5" r:id="rId4"/>
    <sheet name="&quot;营运资本比率分析&quot;" sheetId="6" r:id="rId5"/>
    <sheet name="营运资本金字塔1" sheetId="7" r:id="rId6"/>
    <sheet name="营运资本金字塔2" sheetId="12" r:id="rId7"/>
    <sheet name="营运资本金字塔3" sheetId="13" r:id="rId8"/>
    <sheet name="营运资本金字塔4" sheetId="14" r:id="rId9"/>
    <sheet name="营运资本所需分析" sheetId="8" r:id="rId10"/>
    <sheet name="短期占用分析" sheetId="10" r:id="rId11"/>
    <sheet name="短期来源分析" sheetId="11" r:id="rId12"/>
    <sheet name="营运资本来源分析" sheetId="9" r:id="rId13"/>
    <sheet name="&quot;比率分析&quot;" sheetId="15" r:id="rId14"/>
    <sheet name="&quot;比率金字塔1&quot;" sheetId="16" r:id="rId15"/>
    <sheet name="&quot;比率金字塔2&quot;" sheetId="17" r:id="rId16"/>
    <sheet name="&quot;比率金字塔3&quot;" sheetId="18" r:id="rId17"/>
    <sheet name="&quot;比率金字塔4&quot;" sheetId="19" r:id="rId18"/>
    <sheet name="雷达图1" sheetId="23" r:id="rId19"/>
    <sheet name="雷达图2" sheetId="21" r:id="rId20"/>
    <sheet name="雷达图3" sheetId="24" r:id="rId21"/>
    <sheet name="雷达图4" sheetId="25" r:id="rId22"/>
    <sheet name="总分析雷达图" sheetId="26" r:id="rId23"/>
    <sheet name="营运资本现金流量1-2" sheetId="27" r:id="rId24"/>
    <sheet name="营运资本现金流量2-3" sheetId="28" r:id="rId25"/>
    <sheet name="营运资本现金流量3-4" sheetId="29" r:id="rId26"/>
    <sheet name="营运资本现金流量1-4" sheetId="30" r:id="rId27"/>
  </sheets>
  <calcPr calcId="152511"/>
</workbook>
</file>

<file path=xl/calcChain.xml><?xml version="1.0" encoding="utf-8"?>
<calcChain xmlns="http://schemas.openxmlformats.org/spreadsheetml/2006/main">
  <c r="C5" i="15" l="1"/>
  <c r="D5" i="15"/>
  <c r="E5" i="15"/>
  <c r="B5" i="15"/>
  <c r="J7" i="15"/>
  <c r="J23" i="15"/>
  <c r="L23" i="15" s="1"/>
  <c r="J19" i="15"/>
  <c r="I18" i="15"/>
  <c r="G18" i="15"/>
  <c r="F18" i="15"/>
  <c r="H18" i="15"/>
  <c r="I16" i="15"/>
  <c r="G16" i="15"/>
  <c r="F16" i="15"/>
  <c r="J17" i="15"/>
  <c r="H17" i="15" s="1"/>
  <c r="H16" i="15"/>
  <c r="J15" i="15"/>
  <c r="G15" i="15"/>
  <c r="I6" i="15"/>
  <c r="I8" i="15"/>
  <c r="I7" i="15"/>
  <c r="K12" i="15"/>
  <c r="I12" i="15"/>
  <c r="I10" i="15"/>
  <c r="G10" i="15"/>
  <c r="J11" i="15"/>
  <c r="G11" i="15" s="1"/>
  <c r="B10" i="15"/>
  <c r="H10" i="15"/>
  <c r="E10" i="15"/>
  <c r="D10" i="15"/>
  <c r="D11" i="15"/>
  <c r="C10" i="15"/>
  <c r="G22" i="15"/>
  <c r="G20" i="15"/>
  <c r="G12" i="15"/>
  <c r="G8" i="15"/>
  <c r="G7" i="15"/>
  <c r="G6" i="15"/>
  <c r="F8" i="15"/>
  <c r="K6" i="15"/>
  <c r="L6" i="15"/>
  <c r="K7" i="15"/>
  <c r="K22" i="15"/>
  <c r="K20" i="15"/>
  <c r="K18" i="15"/>
  <c r="K16" i="15"/>
  <c r="K10" i="15"/>
  <c r="K8" i="15"/>
  <c r="I22" i="15"/>
  <c r="I20" i="15"/>
  <c r="I17" i="15"/>
  <c r="I11" i="15"/>
  <c r="E8" i="15"/>
  <c r="L8" i="15"/>
  <c r="M8" i="15"/>
  <c r="D8" i="15"/>
  <c r="C8" i="15"/>
  <c r="B8" i="15"/>
  <c r="H7" i="15"/>
  <c r="L7" i="15"/>
  <c r="M6" i="15"/>
  <c r="M10" i="15"/>
  <c r="M11" i="15"/>
  <c r="M12" i="15"/>
  <c r="M16" i="15"/>
  <c r="M18" i="15"/>
  <c r="M20" i="15"/>
  <c r="M22" i="15"/>
  <c r="L10" i="15"/>
  <c r="L11" i="15"/>
  <c r="L12" i="15"/>
  <c r="L16" i="15"/>
  <c r="L18" i="15"/>
  <c r="L20" i="15"/>
  <c r="L22" i="15"/>
  <c r="H8" i="15"/>
  <c r="H12" i="15"/>
  <c r="H20" i="15"/>
  <c r="H22" i="15"/>
  <c r="F10" i="15"/>
  <c r="F11" i="15"/>
  <c r="F12" i="15"/>
  <c r="F20" i="15"/>
  <c r="F22" i="15"/>
  <c r="F6" i="15"/>
  <c r="H6" i="15"/>
  <c r="C11" i="1"/>
  <c r="H10" i="1"/>
  <c r="C10" i="1"/>
  <c r="C17" i="1"/>
  <c r="D11" i="1"/>
  <c r="I10" i="1"/>
  <c r="C6" i="15"/>
  <c r="C7" i="15"/>
  <c r="D10" i="1"/>
  <c r="D17" i="1"/>
  <c r="E11" i="1"/>
  <c r="J10" i="1"/>
  <c r="D6" i="15" s="1"/>
  <c r="D7" i="15" s="1"/>
  <c r="E10" i="1"/>
  <c r="E17" i="1"/>
  <c r="F11" i="1"/>
  <c r="E6" i="15"/>
  <c r="E7" i="15" s="1"/>
  <c r="K10" i="1"/>
  <c r="F10" i="1"/>
  <c r="F17" i="1"/>
  <c r="E6" i="3"/>
  <c r="F6" i="3" s="1"/>
  <c r="E7" i="3"/>
  <c r="G6" i="3"/>
  <c r="G8" i="3" s="1"/>
  <c r="G7" i="3"/>
  <c r="I6" i="3"/>
  <c r="J6" i="3" s="1"/>
  <c r="I7" i="3"/>
  <c r="I8" i="3"/>
  <c r="I11" i="3" s="1"/>
  <c r="J11" i="3" s="1"/>
  <c r="K16" i="3"/>
  <c r="K17" i="3"/>
  <c r="K18" i="3" s="1"/>
  <c r="J14" i="15" s="1"/>
  <c r="F14" i="15" s="1"/>
  <c r="K9" i="1"/>
  <c r="K15" i="1"/>
  <c r="I9" i="1"/>
  <c r="I15" i="1"/>
  <c r="J18" i="17" s="1"/>
  <c r="J9" i="1"/>
  <c r="J15" i="1"/>
  <c r="E13" i="13" s="1"/>
  <c r="C6" i="3"/>
  <c r="C8" i="3"/>
  <c r="H9" i="1"/>
  <c r="H15" i="1"/>
  <c r="J18" i="16" s="1"/>
  <c r="J25" i="16"/>
  <c r="I25" i="16"/>
  <c r="H25" i="16"/>
  <c r="G14" i="16"/>
  <c r="F14" i="16"/>
  <c r="E14" i="16"/>
  <c r="D14" i="16"/>
  <c r="C14" i="16"/>
  <c r="B14" i="16"/>
  <c r="L24" i="16"/>
  <c r="M24" i="16"/>
  <c r="N24" i="16"/>
  <c r="M18" i="16"/>
  <c r="N18" i="16"/>
  <c r="O18" i="16"/>
  <c r="D20" i="16"/>
  <c r="C24" i="16" s="1"/>
  <c r="D24" i="16"/>
  <c r="I24" i="16"/>
  <c r="M8" i="16"/>
  <c r="J8" i="16"/>
  <c r="I3" i="16"/>
  <c r="G24" i="16"/>
  <c r="D13" i="3"/>
  <c r="D12" i="3"/>
  <c r="F13" i="16"/>
  <c r="D5" i="3"/>
  <c r="B13" i="16" s="1"/>
  <c r="D9" i="3"/>
  <c r="D13" i="16" s="1"/>
  <c r="D10" i="3"/>
  <c r="E13" i="16" s="1"/>
  <c r="D15" i="3"/>
  <c r="G13" i="16"/>
  <c r="D4" i="3"/>
  <c r="A13" i="16"/>
  <c r="D7" i="3"/>
  <c r="C13" i="16" s="1"/>
  <c r="J25" i="17"/>
  <c r="I25" i="17"/>
  <c r="H25" i="17"/>
  <c r="G14" i="17"/>
  <c r="F14" i="17"/>
  <c r="E14" i="17"/>
  <c r="D14" i="17"/>
  <c r="C14" i="17"/>
  <c r="B14" i="17"/>
  <c r="L24" i="17"/>
  <c r="K18" i="17" s="1"/>
  <c r="K13" i="17" s="1"/>
  <c r="M24" i="17"/>
  <c r="N24" i="17"/>
  <c r="M18" i="17"/>
  <c r="N18" i="17"/>
  <c r="O18" i="17"/>
  <c r="D20" i="17"/>
  <c r="I24" i="17"/>
  <c r="E24" i="17"/>
  <c r="C24" i="17"/>
  <c r="M8" i="17"/>
  <c r="J8" i="17"/>
  <c r="I3" i="17"/>
  <c r="F13" i="3"/>
  <c r="F13" i="17"/>
  <c r="F12" i="3"/>
  <c r="F5" i="3"/>
  <c r="B13" i="17" s="1"/>
  <c r="F9" i="3"/>
  <c r="D13" i="17"/>
  <c r="F10" i="3"/>
  <c r="E13" i="17" s="1"/>
  <c r="F15" i="3"/>
  <c r="G13" i="17"/>
  <c r="F4" i="3"/>
  <c r="A13" i="17" s="1"/>
  <c r="B14" i="18"/>
  <c r="J25" i="18"/>
  <c r="I25" i="18"/>
  <c r="H25" i="18"/>
  <c r="G14" i="18"/>
  <c r="F14" i="18"/>
  <c r="E14" i="18"/>
  <c r="D14" i="18"/>
  <c r="C14" i="18"/>
  <c r="L24" i="18"/>
  <c r="M24" i="18"/>
  <c r="N24" i="18"/>
  <c r="M18" i="18"/>
  <c r="N18" i="18"/>
  <c r="O18" i="18"/>
  <c r="D20" i="18"/>
  <c r="C24" i="18"/>
  <c r="F20" i="18" s="1"/>
  <c r="D24" i="18"/>
  <c r="E24" i="18"/>
  <c r="J24" i="18"/>
  <c r="I24" i="18"/>
  <c r="H24" i="18"/>
  <c r="M8" i="18"/>
  <c r="J8" i="18"/>
  <c r="I3" i="18"/>
  <c r="H13" i="3"/>
  <c r="F13" i="18"/>
  <c r="H12" i="3"/>
  <c r="H5" i="3"/>
  <c r="B13" i="18" s="1"/>
  <c r="H9" i="3"/>
  <c r="D13" i="18" s="1"/>
  <c r="H10" i="3"/>
  <c r="E13" i="18" s="1"/>
  <c r="H15" i="3"/>
  <c r="G13" i="18"/>
  <c r="H4" i="3"/>
  <c r="A13" i="18"/>
  <c r="J25" i="19"/>
  <c r="I25" i="19"/>
  <c r="H25" i="19"/>
  <c r="G14" i="19"/>
  <c r="F14" i="19"/>
  <c r="E14" i="19"/>
  <c r="D14" i="19"/>
  <c r="C14" i="19"/>
  <c r="B14" i="19"/>
  <c r="L24" i="19"/>
  <c r="K18" i="19" s="1"/>
  <c r="M24" i="19"/>
  <c r="N24" i="19"/>
  <c r="M18" i="19"/>
  <c r="N18" i="19"/>
  <c r="O18" i="19"/>
  <c r="D20" i="19"/>
  <c r="I24" i="19"/>
  <c r="M8" i="19"/>
  <c r="J8" i="19"/>
  <c r="I3" i="19"/>
  <c r="J4" i="3"/>
  <c r="A13" i="19"/>
  <c r="J5" i="3"/>
  <c r="B13" i="19"/>
  <c r="J9" i="3"/>
  <c r="D13" i="19"/>
  <c r="J10" i="3"/>
  <c r="E13" i="19"/>
  <c r="J13" i="3"/>
  <c r="F13" i="19"/>
  <c r="J12" i="3"/>
  <c r="J15" i="3"/>
  <c r="G13" i="19"/>
  <c r="I3" i="3"/>
  <c r="G3" i="3"/>
  <c r="E3" i="3"/>
  <c r="C3" i="3"/>
  <c r="H6" i="3"/>
  <c r="D6" i="3"/>
  <c r="L17" i="6"/>
  <c r="F18" i="6"/>
  <c r="C2" i="6"/>
  <c r="I2" i="6"/>
  <c r="F8" i="6" s="1"/>
  <c r="C12" i="6" s="1"/>
  <c r="I12" i="6" s="1"/>
  <c r="F22" i="6" s="1"/>
  <c r="D2" i="6"/>
  <c r="J2" i="6" s="1"/>
  <c r="G8" i="6" s="1"/>
  <c r="D12" i="6" s="1"/>
  <c r="J12" i="6" s="1"/>
  <c r="G22" i="6" s="1"/>
  <c r="E2" i="6"/>
  <c r="K2" i="6"/>
  <c r="H8" i="6"/>
  <c r="E12" i="6"/>
  <c r="K12" i="6" s="1"/>
  <c r="H22" i="6" s="1"/>
  <c r="B2" i="6"/>
  <c r="H2" i="6" s="1"/>
  <c r="E8" i="6" s="1"/>
  <c r="B12" i="6" s="1"/>
  <c r="H12" i="6" s="1"/>
  <c r="E22" i="6" s="1"/>
  <c r="B26" i="6" s="1"/>
  <c r="I1" i="6"/>
  <c r="I34" i="6" s="1"/>
  <c r="J1" i="6"/>
  <c r="K1" i="6"/>
  <c r="K35" i="6" s="1"/>
  <c r="K30" i="6"/>
  <c r="H1" i="6"/>
  <c r="E1" i="6"/>
  <c r="D1" i="6"/>
  <c r="C1" i="6"/>
  <c r="B1" i="6"/>
  <c r="B14" i="6" s="1"/>
  <c r="H13" i="2"/>
  <c r="E13" i="2"/>
  <c r="D13" i="2"/>
  <c r="C13" i="2"/>
  <c r="B13" i="2"/>
  <c r="B14" i="2"/>
  <c r="B15" i="2"/>
  <c r="B16" i="6" s="1"/>
  <c r="B16" i="2"/>
  <c r="B17" i="6" s="1"/>
  <c r="E14" i="2"/>
  <c r="E15" i="6" s="1"/>
  <c r="D14" i="2"/>
  <c r="D15" i="6"/>
  <c r="C14" i="2"/>
  <c r="C15" i="6" s="1"/>
  <c r="E15" i="2"/>
  <c r="E16" i="6"/>
  <c r="D15" i="2"/>
  <c r="D16" i="6" s="1"/>
  <c r="C15" i="2"/>
  <c r="C16" i="6"/>
  <c r="E16" i="2"/>
  <c r="E17" i="6" s="1"/>
  <c r="D16" i="2"/>
  <c r="D17" i="6"/>
  <c r="C16" i="2"/>
  <c r="C17" i="6" s="1"/>
  <c r="H14" i="2"/>
  <c r="H15" i="6" s="1"/>
  <c r="H15" i="2"/>
  <c r="H16" i="6" s="1"/>
  <c r="K13" i="2"/>
  <c r="K14" i="6"/>
  <c r="J13" i="2"/>
  <c r="J16" i="2" s="1"/>
  <c r="J17" i="6" s="1"/>
  <c r="I13" i="2"/>
  <c r="K14" i="2"/>
  <c r="K15" i="6"/>
  <c r="J14" i="2"/>
  <c r="J15" i="6"/>
  <c r="I14" i="2"/>
  <c r="I16" i="2" s="1"/>
  <c r="I15" i="6"/>
  <c r="K15" i="2"/>
  <c r="K16" i="6"/>
  <c r="J15" i="2"/>
  <c r="J16" i="6"/>
  <c r="I15" i="2"/>
  <c r="K16" i="2"/>
  <c r="K17" i="6" s="1"/>
  <c r="I17" i="6"/>
  <c r="B27" i="2"/>
  <c r="B28" i="6"/>
  <c r="B28" i="2"/>
  <c r="B29" i="2"/>
  <c r="E27" i="2"/>
  <c r="E28" i="6" s="1"/>
  <c r="E28" i="2"/>
  <c r="E29" i="6"/>
  <c r="E29" i="2"/>
  <c r="E30" i="2"/>
  <c r="E31" i="6" s="1"/>
  <c r="D27" i="2"/>
  <c r="D28" i="6" s="1"/>
  <c r="D28" i="2"/>
  <c r="D29" i="2"/>
  <c r="C27" i="2"/>
  <c r="C28" i="2"/>
  <c r="C29" i="6" s="1"/>
  <c r="C29" i="2"/>
  <c r="C30" i="6" s="1"/>
  <c r="E30" i="6"/>
  <c r="D29" i="6"/>
  <c r="H27" i="2"/>
  <c r="H28" i="2"/>
  <c r="H29" i="6" s="1"/>
  <c r="K27" i="2"/>
  <c r="K28" i="2"/>
  <c r="K29" i="6" s="1"/>
  <c r="J27" i="2"/>
  <c r="J28" i="2"/>
  <c r="J29" i="6" s="1"/>
  <c r="I27" i="2"/>
  <c r="I28" i="6" s="1"/>
  <c r="I28" i="2"/>
  <c r="K28" i="6"/>
  <c r="H32" i="2"/>
  <c r="H33" i="6" s="1"/>
  <c r="H34" i="2"/>
  <c r="H33" i="2"/>
  <c r="H34" i="6"/>
  <c r="K34" i="2"/>
  <c r="J34" i="2"/>
  <c r="J35" i="6"/>
  <c r="I34" i="2"/>
  <c r="K33" i="2"/>
  <c r="K34" i="6"/>
  <c r="J33" i="2"/>
  <c r="J34" i="6"/>
  <c r="I33" i="2"/>
  <c r="K32" i="2"/>
  <c r="J32" i="2"/>
  <c r="J33" i="6"/>
  <c r="I32" i="2"/>
  <c r="H3" i="2"/>
  <c r="H4" i="6"/>
  <c r="I3" i="2"/>
  <c r="J3" i="2"/>
  <c r="J4" i="6"/>
  <c r="K3" i="2"/>
  <c r="B3" i="2"/>
  <c r="B4" i="6" s="1"/>
  <c r="E9" i="2"/>
  <c r="C3" i="2"/>
  <c r="D3" i="2"/>
  <c r="G9" i="2"/>
  <c r="G50" i="2" s="1"/>
  <c r="E3" i="2"/>
  <c r="H9" i="2" s="1"/>
  <c r="H10" i="6" s="1"/>
  <c r="E4" i="6"/>
  <c r="I2" i="1"/>
  <c r="J2" i="1"/>
  <c r="K2" i="1"/>
  <c r="H2" i="1"/>
  <c r="C1" i="2"/>
  <c r="D1" i="2"/>
  <c r="G7" i="2" s="1"/>
  <c r="D11" i="2"/>
  <c r="E1" i="2"/>
  <c r="H7" i="2"/>
  <c r="H21" i="2"/>
  <c r="K25" i="2" s="1"/>
  <c r="E25" i="2"/>
  <c r="H43" i="2"/>
  <c r="H48" i="2" s="1"/>
  <c r="H53" i="2" s="1"/>
  <c r="B1" i="2"/>
  <c r="C11" i="2"/>
  <c r="E11" i="2"/>
  <c r="K1" i="2"/>
  <c r="K11" i="2" s="1"/>
  <c r="F21" i="7"/>
  <c r="A21" i="7"/>
  <c r="B21" i="7"/>
  <c r="C21" i="7"/>
  <c r="D21" i="7"/>
  <c r="E21" i="7"/>
  <c r="G21" i="7"/>
  <c r="D17" i="7"/>
  <c r="E17" i="7"/>
  <c r="F17" i="7"/>
  <c r="A17" i="7"/>
  <c r="B17" i="7"/>
  <c r="B13" i="7"/>
  <c r="B9" i="7" s="1"/>
  <c r="C17" i="7"/>
  <c r="I13" i="7"/>
  <c r="J13" i="7"/>
  <c r="K13" i="7"/>
  <c r="L13" i="7"/>
  <c r="M13" i="7"/>
  <c r="N9" i="7" s="1"/>
  <c r="N13" i="7"/>
  <c r="O13" i="7"/>
  <c r="F21" i="12"/>
  <c r="A21" i="12"/>
  <c r="B21" i="12"/>
  <c r="C21" i="12"/>
  <c r="D21" i="12"/>
  <c r="E21" i="12"/>
  <c r="G21" i="12"/>
  <c r="O13" i="12"/>
  <c r="N13" i="12"/>
  <c r="N9" i="12" s="1"/>
  <c r="L6" i="12" s="1"/>
  <c r="M13" i="12"/>
  <c r="L13" i="12"/>
  <c r="K13" i="12"/>
  <c r="J9" i="12" s="1"/>
  <c r="J13" i="12"/>
  <c r="I13" i="12"/>
  <c r="F17" i="12"/>
  <c r="E17" i="12"/>
  <c r="D17" i="12"/>
  <c r="C17" i="12"/>
  <c r="B13" i="12"/>
  <c r="B9" i="12"/>
  <c r="B17" i="12"/>
  <c r="A17" i="12"/>
  <c r="A21" i="13"/>
  <c r="B21" i="13"/>
  <c r="D21" i="13"/>
  <c r="E21" i="13"/>
  <c r="F21" i="13"/>
  <c r="G21" i="13"/>
  <c r="O13" i="13"/>
  <c r="N13" i="13"/>
  <c r="N9" i="13" s="1"/>
  <c r="M13" i="13"/>
  <c r="L13" i="13"/>
  <c r="K13" i="13"/>
  <c r="J9" i="13" s="1"/>
  <c r="J13" i="13"/>
  <c r="I13" i="13"/>
  <c r="A17" i="13"/>
  <c r="B17" i="13"/>
  <c r="C17" i="13"/>
  <c r="D17" i="13"/>
  <c r="E17" i="13"/>
  <c r="F17" i="13"/>
  <c r="F21" i="14"/>
  <c r="A21" i="14"/>
  <c r="B21" i="14"/>
  <c r="C21" i="14"/>
  <c r="D21" i="14"/>
  <c r="E21" i="14"/>
  <c r="G21" i="14"/>
  <c r="O13" i="14"/>
  <c r="N13" i="14"/>
  <c r="M13" i="14"/>
  <c r="N9" i="14" s="1"/>
  <c r="L13" i="14"/>
  <c r="K13" i="14"/>
  <c r="J13" i="14"/>
  <c r="I13" i="14"/>
  <c r="A17" i="14"/>
  <c r="B13" i="14"/>
  <c r="B9" i="14" s="1"/>
  <c r="B17" i="14"/>
  <c r="C17" i="14"/>
  <c r="D17" i="14"/>
  <c r="E17" i="14"/>
  <c r="F17" i="14"/>
  <c r="G21" i="27"/>
  <c r="F21" i="27"/>
  <c r="E21" i="27"/>
  <c r="D21" i="27"/>
  <c r="C21" i="27"/>
  <c r="B21" i="27"/>
  <c r="A21" i="27"/>
  <c r="F17" i="27"/>
  <c r="E17" i="27"/>
  <c r="D17" i="27"/>
  <c r="C17" i="27"/>
  <c r="B17" i="27"/>
  <c r="A17" i="27"/>
  <c r="O13" i="27"/>
  <c r="N13" i="27"/>
  <c r="M13" i="27"/>
  <c r="N9" i="27" s="1"/>
  <c r="L13" i="27"/>
  <c r="K13" i="27"/>
  <c r="J13" i="27"/>
  <c r="I13" i="27"/>
  <c r="A21" i="30"/>
  <c r="B21" i="30"/>
  <c r="D21" i="30"/>
  <c r="E21" i="30"/>
  <c r="F21" i="30"/>
  <c r="G21" i="30"/>
  <c r="F17" i="30"/>
  <c r="E17" i="30"/>
  <c r="D17" i="30"/>
  <c r="C17" i="30"/>
  <c r="B17" i="30"/>
  <c r="B13" i="30" s="1"/>
  <c r="B9" i="30" s="1"/>
  <c r="A17" i="30"/>
  <c r="O13" i="30"/>
  <c r="N13" i="30"/>
  <c r="M13" i="30"/>
  <c r="L13" i="30"/>
  <c r="J9" i="30" s="1"/>
  <c r="K13" i="30"/>
  <c r="J13" i="30"/>
  <c r="I13" i="30"/>
  <c r="G21" i="28"/>
  <c r="F21" i="28"/>
  <c r="E21" i="28"/>
  <c r="D21" i="28"/>
  <c r="C21" i="28"/>
  <c r="B21" i="28"/>
  <c r="A21" i="28"/>
  <c r="F17" i="28"/>
  <c r="E17" i="28"/>
  <c r="D17" i="28"/>
  <c r="C17" i="28"/>
  <c r="B17" i="28"/>
  <c r="A17" i="28"/>
  <c r="O13" i="28"/>
  <c r="N9" i="28" s="1"/>
  <c r="N13" i="28"/>
  <c r="M13" i="28"/>
  <c r="L13" i="28"/>
  <c r="K13" i="28"/>
  <c r="J13" i="28"/>
  <c r="I13" i="28"/>
  <c r="J9" i="28"/>
  <c r="L6" i="28" s="1"/>
  <c r="B13" i="28"/>
  <c r="B9" i="28" s="1"/>
  <c r="G21" i="29"/>
  <c r="F21" i="29"/>
  <c r="E21" i="29"/>
  <c r="D21" i="29"/>
  <c r="C21" i="29"/>
  <c r="B21" i="29"/>
  <c r="A21" i="29"/>
  <c r="F17" i="29"/>
  <c r="E17" i="29"/>
  <c r="D17" i="29"/>
  <c r="E13" i="29"/>
  <c r="C17" i="29"/>
  <c r="B17" i="29"/>
  <c r="B13" i="29" s="1"/>
  <c r="B9" i="29" s="1"/>
  <c r="A17" i="29"/>
  <c r="O13" i="29"/>
  <c r="N13" i="29"/>
  <c r="M13" i="29"/>
  <c r="L13" i="29"/>
  <c r="K13" i="29"/>
  <c r="J9" i="29" s="1"/>
  <c r="J13" i="29"/>
  <c r="I13" i="29"/>
  <c r="B15" i="6"/>
  <c r="H7" i="3"/>
  <c r="C13" i="18" s="1"/>
  <c r="C21" i="13"/>
  <c r="J7" i="3"/>
  <c r="C13" i="19" s="1"/>
  <c r="E7" i="2"/>
  <c r="E21" i="2"/>
  <c r="H1" i="2"/>
  <c r="H11" i="2"/>
  <c r="G21" i="2"/>
  <c r="J1" i="2"/>
  <c r="J11" i="2" s="1"/>
  <c r="H30" i="6"/>
  <c r="H26" i="6"/>
  <c r="E44" i="6" s="1"/>
  <c r="F7" i="3"/>
  <c r="C13" i="17" s="1"/>
  <c r="E8" i="3"/>
  <c r="F8" i="3" s="1"/>
  <c r="H35" i="6"/>
  <c r="I30" i="2"/>
  <c r="B30" i="6"/>
  <c r="E14" i="6"/>
  <c r="E17" i="2"/>
  <c r="I23" i="15"/>
  <c r="H23" i="15"/>
  <c r="K23" i="15"/>
  <c r="M23" i="15"/>
  <c r="C21" i="30"/>
  <c r="B11" i="2"/>
  <c r="H50" i="2"/>
  <c r="D30" i="2"/>
  <c r="D31" i="6" s="1"/>
  <c r="J30" i="6"/>
  <c r="J28" i="6"/>
  <c r="F23" i="15"/>
  <c r="G23" i="15"/>
  <c r="H24" i="19"/>
  <c r="H24" i="17"/>
  <c r="J24" i="17"/>
  <c r="D24" i="17"/>
  <c r="F20" i="17" s="1"/>
  <c r="E11" i="15"/>
  <c r="G17" i="15"/>
  <c r="K17" i="15"/>
  <c r="M17" i="15"/>
  <c r="L17" i="15"/>
  <c r="F17" i="15"/>
  <c r="F19" i="15"/>
  <c r="G19" i="15"/>
  <c r="I19" i="15"/>
  <c r="H19" i="15"/>
  <c r="K19" i="15"/>
  <c r="M19" i="15"/>
  <c r="L19" i="15"/>
  <c r="E24" i="1"/>
  <c r="D12" i="15" s="1"/>
  <c r="C11" i="15"/>
  <c r="B11" i="15"/>
  <c r="F15" i="15"/>
  <c r="K15" i="15"/>
  <c r="I15" i="15"/>
  <c r="M15" i="15"/>
  <c r="L15" i="15"/>
  <c r="H15" i="15"/>
  <c r="H24" i="16"/>
  <c r="E11" i="3"/>
  <c r="E14" i="3" s="1"/>
  <c r="F14" i="3" s="1"/>
  <c r="J25" i="2"/>
  <c r="G43" i="2" s="1"/>
  <c r="G48" i="2" s="1"/>
  <c r="G53" i="2" s="1"/>
  <c r="D25" i="2"/>
  <c r="I14" i="3"/>
  <c r="L14" i="15"/>
  <c r="E18" i="6"/>
  <c r="F11" i="3"/>
  <c r="E8" i="16" l="1"/>
  <c r="E8" i="17"/>
  <c r="E8" i="19"/>
  <c r="J26" i="6"/>
  <c r="G44" i="6" s="1"/>
  <c r="D26" i="6"/>
  <c r="H8" i="3"/>
  <c r="G11" i="3"/>
  <c r="C26" i="6"/>
  <c r="I26" i="6"/>
  <c r="F44" i="6" s="1"/>
  <c r="I16" i="3"/>
  <c r="J14" i="3"/>
  <c r="E26" i="6"/>
  <c r="K26" i="6"/>
  <c r="H44" i="6" s="1"/>
  <c r="G20" i="16"/>
  <c r="B25" i="2"/>
  <c r="H25" i="2"/>
  <c r="E43" i="2" s="1"/>
  <c r="E48" i="2" s="1"/>
  <c r="E53" i="2" s="1"/>
  <c r="E16" i="3"/>
  <c r="I31" i="6"/>
  <c r="L6" i="30"/>
  <c r="I8" i="17"/>
  <c r="G10" i="6"/>
  <c r="K30" i="2"/>
  <c r="F9" i="2"/>
  <c r="C4" i="6"/>
  <c r="E13" i="30"/>
  <c r="E13" i="14"/>
  <c r="K14" i="15"/>
  <c r="M14" i="15"/>
  <c r="H23" i="2"/>
  <c r="I29" i="6"/>
  <c r="B17" i="2"/>
  <c r="E13" i="28"/>
  <c r="N9" i="30"/>
  <c r="J9" i="27"/>
  <c r="L6" i="27" s="1"/>
  <c r="B13" i="27"/>
  <c r="B9" i="27" s="1"/>
  <c r="L6" i="13"/>
  <c r="E10" i="6"/>
  <c r="E50" i="2"/>
  <c r="H28" i="6"/>
  <c r="H30" i="2"/>
  <c r="D17" i="2"/>
  <c r="D4" i="6"/>
  <c r="D14" i="6"/>
  <c r="E24" i="19"/>
  <c r="C24" i="19"/>
  <c r="J24" i="19"/>
  <c r="D24" i="19"/>
  <c r="H16" i="2"/>
  <c r="H17" i="6" s="1"/>
  <c r="H14" i="6"/>
  <c r="H14" i="15"/>
  <c r="G14" i="15"/>
  <c r="E8" i="18"/>
  <c r="I14" i="15"/>
  <c r="J8" i="3"/>
  <c r="F7" i="2"/>
  <c r="F21" i="2" s="1"/>
  <c r="I1" i="2"/>
  <c r="I11" i="2" s="1"/>
  <c r="J14" i="6"/>
  <c r="C17" i="2"/>
  <c r="C14" i="6"/>
  <c r="I30" i="6"/>
  <c r="I35" i="6"/>
  <c r="I33" i="6"/>
  <c r="I4" i="6"/>
  <c r="I14" i="6"/>
  <c r="I16" i="6"/>
  <c r="J18" i="19"/>
  <c r="J18" i="18"/>
  <c r="K13" i="16"/>
  <c r="N9" i="29"/>
  <c r="L6" i="29" s="1"/>
  <c r="E13" i="27"/>
  <c r="B13" i="13"/>
  <c r="B9" i="13" s="1"/>
  <c r="J9" i="7"/>
  <c r="L6" i="7" s="1"/>
  <c r="E13" i="7"/>
  <c r="C30" i="2"/>
  <c r="C31" i="6" s="1"/>
  <c r="G24" i="18"/>
  <c r="G20" i="18" s="1"/>
  <c r="I8" i="18" s="1"/>
  <c r="J24" i="16"/>
  <c r="C11" i="3"/>
  <c r="D8" i="3"/>
  <c r="F24" i="1"/>
  <c r="E12" i="15" s="1"/>
  <c r="E13" i="15" s="1"/>
  <c r="B6" i="15"/>
  <c r="B7" i="15" s="1"/>
  <c r="E13" i="12"/>
  <c r="J9" i="14"/>
  <c r="L6" i="14" s="1"/>
  <c r="K4" i="6"/>
  <c r="K33" i="6"/>
  <c r="J30" i="2"/>
  <c r="D30" i="6"/>
  <c r="B29" i="6"/>
  <c r="B30" i="2"/>
  <c r="B31" i="6" s="1"/>
  <c r="C28" i="6"/>
  <c r="G24" i="19"/>
  <c r="G20" i="19" s="1"/>
  <c r="K18" i="18"/>
  <c r="G24" i="17"/>
  <c r="G20" i="17" s="1"/>
  <c r="E24" i="16"/>
  <c r="K18" i="16"/>
  <c r="D24" i="1"/>
  <c r="C12" i="15" s="1"/>
  <c r="C13" i="15" s="1"/>
  <c r="C24" i="1"/>
  <c r="B12" i="15" s="1"/>
  <c r="H11" i="15"/>
  <c r="K11" i="15"/>
  <c r="F20" i="16"/>
  <c r="J21" i="15"/>
  <c r="J13" i="15"/>
  <c r="D13" i="15" s="1"/>
  <c r="J9" i="15"/>
  <c r="M7" i="15"/>
  <c r="F7" i="15"/>
  <c r="E23" i="2" l="1"/>
  <c r="B18" i="6"/>
  <c r="G21" i="15"/>
  <c r="M21" i="15"/>
  <c r="I21" i="15"/>
  <c r="L21" i="15"/>
  <c r="K21" i="15"/>
  <c r="F21" i="15"/>
  <c r="H21" i="15"/>
  <c r="J31" i="6"/>
  <c r="D11" i="3"/>
  <c r="C14" i="3"/>
  <c r="C25" i="2"/>
  <c r="I25" i="2"/>
  <c r="F43" i="2" s="1"/>
  <c r="F48" i="2" s="1"/>
  <c r="F53" i="2" s="1"/>
  <c r="F20" i="19"/>
  <c r="I8" i="19" s="1"/>
  <c r="D18" i="6"/>
  <c r="G23" i="2"/>
  <c r="H24" i="6"/>
  <c r="H51" i="2"/>
  <c r="F10" i="6"/>
  <c r="F50" i="2"/>
  <c r="F16" i="3"/>
  <c r="E17" i="3"/>
  <c r="H9" i="15"/>
  <c r="I9" i="15"/>
  <c r="B9" i="15" s="1"/>
  <c r="G9" i="15"/>
  <c r="L9" i="15"/>
  <c r="E9" i="15" s="1"/>
  <c r="K9" i="15"/>
  <c r="D9" i="15" s="1"/>
  <c r="F9" i="15"/>
  <c r="M9" i="15"/>
  <c r="I17" i="3"/>
  <c r="J16" i="3"/>
  <c r="K13" i="15"/>
  <c r="I13" i="15"/>
  <c r="M13" i="15"/>
  <c r="F13" i="15"/>
  <c r="G13" i="15"/>
  <c r="L13" i="15"/>
  <c r="H13" i="15"/>
  <c r="K13" i="18"/>
  <c r="I8" i="16"/>
  <c r="B13" i="15"/>
  <c r="C9" i="15"/>
  <c r="K13" i="19"/>
  <c r="C18" i="6"/>
  <c r="F23" i="2"/>
  <c r="H31" i="6"/>
  <c r="K31" i="6"/>
  <c r="H11" i="3"/>
  <c r="G14" i="3"/>
  <c r="H21" i="14" l="1"/>
  <c r="G17" i="14" s="1"/>
  <c r="G13" i="14" s="1"/>
  <c r="F9" i="14" s="1"/>
  <c r="D6" i="14" s="1"/>
  <c r="H3" i="14" s="1"/>
  <c r="J17" i="3"/>
  <c r="H13" i="19" s="1"/>
  <c r="D8" i="19" s="1"/>
  <c r="H21" i="12"/>
  <c r="G17" i="12" s="1"/>
  <c r="G13" i="12" s="1"/>
  <c r="F9" i="12" s="1"/>
  <c r="D6" i="12" s="1"/>
  <c r="H3" i="12" s="1"/>
  <c r="F17" i="3"/>
  <c r="H13" i="17" s="1"/>
  <c r="D8" i="17" s="1"/>
  <c r="H14" i="3"/>
  <c r="G16" i="3"/>
  <c r="F51" i="2"/>
  <c r="F56" i="2" s="1"/>
  <c r="F24" i="6"/>
  <c r="I18" i="3"/>
  <c r="E18" i="3"/>
  <c r="F55" i="2"/>
  <c r="G51" i="2"/>
  <c r="G24" i="6"/>
  <c r="H55" i="2"/>
  <c r="H56" i="2"/>
  <c r="C16" i="3"/>
  <c r="D14" i="3"/>
  <c r="E24" i="6"/>
  <c r="E51" i="2"/>
  <c r="D16" i="3" l="1"/>
  <c r="C18" i="3"/>
  <c r="C17" i="3"/>
  <c r="F18" i="3"/>
  <c r="C16" i="15"/>
  <c r="C17" i="15" s="1"/>
  <c r="C14" i="15"/>
  <c r="C15" i="15" s="1"/>
  <c r="I20" i="1"/>
  <c r="E56" i="2"/>
  <c r="E55" i="2"/>
  <c r="K20" i="1"/>
  <c r="J18" i="3"/>
  <c r="E14" i="15"/>
  <c r="E15" i="15" s="1"/>
  <c r="E16" i="15"/>
  <c r="E17" i="15" s="1"/>
  <c r="G56" i="2"/>
  <c r="G55" i="2"/>
  <c r="G17" i="3"/>
  <c r="G18" i="3"/>
  <c r="H16" i="3"/>
  <c r="B16" i="15" l="1"/>
  <c r="B17" i="15" s="1"/>
  <c r="H20" i="1"/>
  <c r="B14" i="15"/>
  <c r="B15" i="15" s="1"/>
  <c r="D18" i="3"/>
  <c r="D16" i="15"/>
  <c r="D17" i="15" s="1"/>
  <c r="J20" i="1"/>
  <c r="H18" i="3"/>
  <c r="D14" i="15"/>
  <c r="D15" i="15" s="1"/>
  <c r="K35" i="2"/>
  <c r="K22" i="1"/>
  <c r="P18" i="19"/>
  <c r="M13" i="19" s="1"/>
  <c r="H17" i="3"/>
  <c r="H13" i="18" s="1"/>
  <c r="D8" i="18" s="1"/>
  <c r="H21" i="13"/>
  <c r="G17" i="13" s="1"/>
  <c r="G13" i="13" s="1"/>
  <c r="F9" i="13" s="1"/>
  <c r="D6" i="13" s="1"/>
  <c r="H3" i="13" s="1"/>
  <c r="H21" i="28"/>
  <c r="G17" i="28" s="1"/>
  <c r="G13" i="28" s="1"/>
  <c r="F9" i="28" s="1"/>
  <c r="D6" i="28" s="1"/>
  <c r="H3" i="28" s="1"/>
  <c r="H21" i="29"/>
  <c r="G17" i="29" s="1"/>
  <c r="G13" i="29" s="1"/>
  <c r="F9" i="29" s="1"/>
  <c r="D6" i="29" s="1"/>
  <c r="H3" i="29" s="1"/>
  <c r="I22" i="1"/>
  <c r="I35" i="2"/>
  <c r="P18" i="17"/>
  <c r="M13" i="17" s="1"/>
  <c r="H21" i="7"/>
  <c r="G17" i="7" s="1"/>
  <c r="G13" i="7" s="1"/>
  <c r="F9" i="7" s="1"/>
  <c r="D6" i="7" s="1"/>
  <c r="H3" i="7" s="1"/>
  <c r="D17" i="3"/>
  <c r="H13" i="16" s="1"/>
  <c r="D8" i="16" s="1"/>
  <c r="H21" i="27"/>
  <c r="G17" i="27" s="1"/>
  <c r="G13" i="27" s="1"/>
  <c r="F9" i="27" s="1"/>
  <c r="D6" i="27" s="1"/>
  <c r="H3" i="27" s="1"/>
  <c r="H21" i="30"/>
  <c r="G17" i="30" s="1"/>
  <c r="G13" i="30" s="1"/>
  <c r="F9" i="30" s="1"/>
  <c r="D6" i="30" s="1"/>
  <c r="H3" i="30" s="1"/>
  <c r="I18" i="17" l="1"/>
  <c r="N13" i="17"/>
  <c r="J13" i="17"/>
  <c r="L18" i="17"/>
  <c r="L8" i="17"/>
  <c r="H3" i="17" s="1"/>
  <c r="K24" i="1"/>
  <c r="E18" i="15"/>
  <c r="E19" i="15" s="1"/>
  <c r="I37" i="2"/>
  <c r="I36" i="6"/>
  <c r="K36" i="6"/>
  <c r="K37" i="2"/>
  <c r="J22" i="1"/>
  <c r="J35" i="2"/>
  <c r="P18" i="18"/>
  <c r="M13" i="18" s="1"/>
  <c r="I24" i="1"/>
  <c r="C18" i="15"/>
  <c r="C19" i="15" s="1"/>
  <c r="H35" i="2"/>
  <c r="H22" i="1"/>
  <c r="P18" i="16"/>
  <c r="M13" i="16" s="1"/>
  <c r="L18" i="19"/>
  <c r="N13" i="19"/>
  <c r="I18" i="19"/>
  <c r="J13" i="19"/>
  <c r="L8" i="19"/>
  <c r="H3" i="19" s="1"/>
  <c r="H24" i="1" l="1"/>
  <c r="B18" i="15"/>
  <c r="B19" i="15" s="1"/>
  <c r="H36" i="6"/>
  <c r="H37" i="2"/>
  <c r="J37" i="2"/>
  <c r="J36" i="6"/>
  <c r="K38" i="6"/>
  <c r="K38" i="2"/>
  <c r="N13" i="18"/>
  <c r="I18" i="18"/>
  <c r="L18" i="18"/>
  <c r="J13" i="18"/>
  <c r="L8" i="18"/>
  <c r="H3" i="18" s="1"/>
  <c r="E22" i="15"/>
  <c r="E23" i="15" s="1"/>
  <c r="E20" i="15"/>
  <c r="E21" i="15" s="1"/>
  <c r="N13" i="16"/>
  <c r="I18" i="16"/>
  <c r="L18" i="16"/>
  <c r="L8" i="16"/>
  <c r="H3" i="16" s="1"/>
  <c r="J13" i="16"/>
  <c r="C22" i="15"/>
  <c r="C23" i="15" s="1"/>
  <c r="C20" i="15"/>
  <c r="C21" i="15" s="1"/>
  <c r="J24" i="1"/>
  <c r="D18" i="15"/>
  <c r="D19" i="15" s="1"/>
  <c r="I38" i="6"/>
  <c r="I38" i="2"/>
  <c r="H45" i="2" l="1"/>
  <c r="K39" i="6"/>
  <c r="F45" i="2"/>
  <c r="I39" i="6"/>
  <c r="H38" i="6"/>
  <c r="H38" i="2"/>
  <c r="D20" i="15"/>
  <c r="D21" i="15" s="1"/>
  <c r="D22" i="15"/>
  <c r="D23" i="15" s="1"/>
  <c r="J38" i="6"/>
  <c r="J38" i="2"/>
  <c r="B22" i="15"/>
  <c r="B23" i="15" s="1"/>
  <c r="B20" i="15"/>
  <c r="B21" i="15" s="1"/>
  <c r="F46" i="6" l="1"/>
  <c r="F52" i="2"/>
  <c r="F57" i="2" s="1"/>
  <c r="J39" i="6"/>
  <c r="G45" i="2"/>
  <c r="H39" i="6"/>
  <c r="E45" i="2"/>
  <c r="H52" i="2"/>
  <c r="H57" i="2" s="1"/>
  <c r="H46" i="6"/>
  <c r="E52" i="2" l="1"/>
  <c r="E57" i="2" s="1"/>
  <c r="E46" i="6"/>
  <c r="G46" i="6"/>
  <c r="G52" i="2"/>
  <c r="G57" i="2" s="1"/>
</calcChain>
</file>

<file path=xl/comments1.xml><?xml version="1.0" encoding="utf-8"?>
<comments xmlns="http://schemas.openxmlformats.org/spreadsheetml/2006/main">
  <authors>
    <author>JonMMx 2000</author>
  </authors>
  <commentList>
    <comment ref="A2" authorId="0" shapeId="0">
      <text>
        <r>
          <rPr>
            <b/>
            <sz val="10"/>
            <color indexed="81"/>
            <rFont val="宋体"/>
            <family val="3"/>
            <charset val="134"/>
          </rPr>
          <t>所有白色的单元格都需输入</t>
        </r>
        <r>
          <rPr>
            <b/>
            <sz val="10"/>
            <color indexed="81"/>
            <rFont val="宋体"/>
            <family val="3"/>
            <charset val="134"/>
          </rPr>
          <t>基础数据</t>
        </r>
      </text>
    </comment>
  </commentList>
</comments>
</file>

<file path=xl/comments2.xml><?xml version="1.0" encoding="utf-8"?>
<comments xmlns="http://schemas.openxmlformats.org/spreadsheetml/2006/main">
  <authors>
    <author>JonMMx 2000</author>
  </authors>
  <commentList>
    <comment ref="A2" authorId="0" shapeId="0">
      <text>
        <r>
          <rPr>
            <b/>
            <sz val="10"/>
            <color indexed="81"/>
            <rFont val="宋体"/>
            <family val="3"/>
            <charset val="134"/>
          </rPr>
          <t>所有白色的单元格都需输入</t>
        </r>
        <r>
          <rPr>
            <b/>
            <sz val="10"/>
            <color indexed="81"/>
            <rFont val="宋体"/>
            <family val="3"/>
            <charset val="134"/>
          </rPr>
          <t>基础数据和目标值</t>
        </r>
      </text>
    </comment>
  </commentList>
</comments>
</file>

<file path=xl/comments3.xml><?xml version="1.0" encoding="utf-8"?>
<comments xmlns="http://schemas.openxmlformats.org/spreadsheetml/2006/main">
  <authors>
    <author>JonMMx 2000</author>
  </authors>
  <commentList>
    <comment ref="A6" authorId="0" shapeId="0">
      <text>
        <r>
          <rPr>
            <b/>
            <sz val="14"/>
            <color indexed="81"/>
            <rFont val="宋体"/>
            <charset val="134"/>
          </rPr>
          <t>所有白色的单元格都需输入</t>
        </r>
        <r>
          <rPr>
            <b/>
            <sz val="14"/>
            <color indexed="81"/>
            <rFont val="Times New Roman"/>
            <family val="1"/>
          </rPr>
          <t xml:space="preserve">
</t>
        </r>
        <r>
          <rPr>
            <b/>
            <sz val="14"/>
            <color indexed="81"/>
            <rFont val="宋体"/>
            <charset val="134"/>
          </rPr>
          <t>目标值</t>
        </r>
      </text>
    </comment>
  </commentList>
</comments>
</file>

<file path=xl/comments4.xml><?xml version="1.0" encoding="utf-8"?>
<comments xmlns="http://schemas.openxmlformats.org/spreadsheetml/2006/main">
  <authors>
    <author>JonMMx 2000</author>
  </authors>
  <commentList>
    <comment ref="A2" authorId="0" shapeId="0">
      <text>
        <r>
          <rPr>
            <b/>
            <sz val="12"/>
            <color indexed="81"/>
            <rFont val="宋体"/>
            <charset val="134"/>
          </rPr>
          <t>所有的红色的单元格都需输入</t>
        </r>
        <r>
          <rPr>
            <b/>
            <sz val="12"/>
            <color indexed="81"/>
            <rFont val="Times New Roman"/>
            <family val="1"/>
          </rPr>
          <t xml:space="preserve">
</t>
        </r>
        <r>
          <rPr>
            <b/>
            <sz val="12"/>
            <color indexed="81"/>
            <rFont val="宋体"/>
            <charset val="134"/>
          </rPr>
          <t>目标值</t>
        </r>
      </text>
    </comment>
  </commentList>
</comments>
</file>

<file path=xl/comments5.xml><?xml version="1.0" encoding="utf-8"?>
<comments xmlns="http://schemas.openxmlformats.org/spreadsheetml/2006/main">
  <authors>
    <author>JonMMx 2000</author>
  </authors>
  <commentList>
    <comment ref="C1" authorId="0" shapeId="0">
      <text>
        <r>
          <rPr>
            <b/>
            <sz val="14"/>
            <color indexed="81"/>
            <rFont val="宋体"/>
            <charset val="134"/>
          </rPr>
          <t>所有白色的单元格都需输入</t>
        </r>
        <r>
          <rPr>
            <b/>
            <sz val="14"/>
            <color indexed="81"/>
            <rFont val="Times New Roman"/>
            <family val="1"/>
          </rPr>
          <t xml:space="preserve">
</t>
        </r>
        <r>
          <rPr>
            <b/>
            <sz val="14"/>
            <color indexed="81"/>
            <rFont val="宋体"/>
            <charset val="134"/>
          </rPr>
          <t>偏差容忍度</t>
        </r>
      </text>
    </comment>
  </commentList>
</comments>
</file>

<file path=xl/comments6.xml><?xml version="1.0" encoding="utf-8"?>
<comments xmlns="http://schemas.openxmlformats.org/spreadsheetml/2006/main">
  <authors>
    <author>JonMMx 2000</author>
  </authors>
  <commentList>
    <comment ref="C1" authorId="0" shapeId="0">
      <text>
        <r>
          <rPr>
            <b/>
            <sz val="14"/>
            <color indexed="81"/>
            <rFont val="宋体"/>
            <charset val="134"/>
          </rPr>
          <t>所有白色的单元格都需输入</t>
        </r>
        <r>
          <rPr>
            <b/>
            <sz val="14"/>
            <color indexed="81"/>
            <rFont val="Times New Roman"/>
            <family val="1"/>
          </rPr>
          <t xml:space="preserve">
</t>
        </r>
        <r>
          <rPr>
            <b/>
            <sz val="14"/>
            <color indexed="81"/>
            <rFont val="宋体"/>
            <charset val="134"/>
          </rPr>
          <t>偏差容忍度</t>
        </r>
      </text>
    </comment>
  </commentList>
</comments>
</file>

<file path=xl/comments7.xml><?xml version="1.0" encoding="utf-8"?>
<comments xmlns="http://schemas.openxmlformats.org/spreadsheetml/2006/main">
  <authors>
    <author>JonMMx 2000</author>
  </authors>
  <commentList>
    <comment ref="A1" authorId="0" shapeId="0">
      <text>
        <r>
          <rPr>
            <b/>
            <sz val="14"/>
            <color indexed="81"/>
            <rFont val="宋体"/>
            <charset val="134"/>
          </rPr>
          <t>所有白色的单元格都需输入</t>
        </r>
        <r>
          <rPr>
            <b/>
            <sz val="14"/>
            <color indexed="81"/>
            <rFont val="Times New Roman"/>
            <family val="1"/>
          </rPr>
          <t xml:space="preserve">
</t>
        </r>
        <r>
          <rPr>
            <b/>
            <sz val="14"/>
            <color indexed="81"/>
            <rFont val="宋体"/>
            <charset val="134"/>
          </rPr>
          <t>偏差容忍度</t>
        </r>
      </text>
    </comment>
  </commentList>
</comments>
</file>

<file path=xl/comments8.xml><?xml version="1.0" encoding="utf-8"?>
<comments xmlns="http://schemas.openxmlformats.org/spreadsheetml/2006/main">
  <authors>
    <author>JonMMx 2000</author>
  </authors>
  <commentList>
    <comment ref="A1" authorId="0" shapeId="0">
      <text>
        <r>
          <rPr>
            <b/>
            <sz val="14"/>
            <color indexed="81"/>
            <rFont val="宋体"/>
            <charset val="134"/>
          </rPr>
          <t>所有白色的单元格都需输入</t>
        </r>
        <r>
          <rPr>
            <b/>
            <sz val="14"/>
            <color indexed="81"/>
            <rFont val="Times New Roman"/>
            <family val="1"/>
          </rPr>
          <t xml:space="preserve">
</t>
        </r>
        <r>
          <rPr>
            <b/>
            <sz val="14"/>
            <color indexed="81"/>
            <rFont val="宋体"/>
            <charset val="134"/>
          </rPr>
          <t>偏差容忍度</t>
        </r>
      </text>
    </comment>
  </commentList>
</comments>
</file>

<file path=xl/sharedStrings.xml><?xml version="1.0" encoding="utf-8"?>
<sst xmlns="http://schemas.openxmlformats.org/spreadsheetml/2006/main" count="623" uniqueCount="329">
  <si>
    <t>现金</t>
    <phoneticPr fontId="2" type="noConversion"/>
  </si>
  <si>
    <t>应收账款</t>
    <phoneticPr fontId="2" type="noConversion"/>
  </si>
  <si>
    <t>存货</t>
    <phoneticPr fontId="2" type="noConversion"/>
  </si>
  <si>
    <t>其它流动资产</t>
    <phoneticPr fontId="2" type="noConversion"/>
  </si>
  <si>
    <t>流动资产合计</t>
    <phoneticPr fontId="2" type="noConversion"/>
  </si>
  <si>
    <t>短期借款</t>
    <phoneticPr fontId="2" type="noConversion"/>
  </si>
  <si>
    <t>应付账款</t>
    <phoneticPr fontId="2" type="noConversion"/>
  </si>
  <si>
    <t>其它流动负债</t>
    <phoneticPr fontId="2" type="noConversion"/>
  </si>
  <si>
    <t>流动负债合计</t>
    <phoneticPr fontId="2" type="noConversion"/>
  </si>
  <si>
    <t>固定资产</t>
  </si>
  <si>
    <t>固定资产</t>
    <phoneticPr fontId="2" type="noConversion"/>
  </si>
  <si>
    <t>无形资产</t>
  </si>
  <si>
    <t>无形资产</t>
    <phoneticPr fontId="2" type="noConversion"/>
  </si>
  <si>
    <t>长期投资</t>
  </si>
  <si>
    <t>长期投资</t>
    <phoneticPr fontId="2" type="noConversion"/>
  </si>
  <si>
    <t>长期资产合计</t>
    <phoneticPr fontId="2" type="noConversion"/>
  </si>
  <si>
    <t>长期借款</t>
  </si>
  <si>
    <t>长期借款</t>
    <phoneticPr fontId="2" type="noConversion"/>
  </si>
  <si>
    <t>长期债券</t>
  </si>
  <si>
    <t>长期债券</t>
    <phoneticPr fontId="2" type="noConversion"/>
  </si>
  <si>
    <t>长期负债合计</t>
    <phoneticPr fontId="2" type="noConversion"/>
  </si>
  <si>
    <t>实收资本</t>
  </si>
  <si>
    <t>实收资本</t>
    <phoneticPr fontId="2" type="noConversion"/>
  </si>
  <si>
    <t>基金</t>
  </si>
  <si>
    <t>基金</t>
    <phoneticPr fontId="2" type="noConversion"/>
  </si>
  <si>
    <t>未分配利润</t>
  </si>
  <si>
    <t>未分配利润</t>
    <phoneticPr fontId="2" type="noConversion"/>
  </si>
  <si>
    <t>本期利润</t>
  </si>
  <si>
    <t>本期利润</t>
    <phoneticPr fontId="2" type="noConversion"/>
  </si>
  <si>
    <t>所有者权益合计</t>
  </si>
  <si>
    <t>所有者权益合计</t>
    <phoneticPr fontId="2" type="noConversion"/>
  </si>
  <si>
    <t>总计</t>
    <phoneticPr fontId="2" type="noConversion"/>
  </si>
  <si>
    <t>资金占用</t>
    <phoneticPr fontId="2" type="noConversion"/>
  </si>
  <si>
    <t>资金来源</t>
    <phoneticPr fontId="2" type="noConversion"/>
  </si>
  <si>
    <t>现金</t>
    <phoneticPr fontId="2" type="noConversion"/>
  </si>
  <si>
    <t>短期占用</t>
    <phoneticPr fontId="2" type="noConversion"/>
  </si>
  <si>
    <t>短期来源</t>
    <phoneticPr fontId="2" type="noConversion"/>
  </si>
  <si>
    <t>收入</t>
    <phoneticPr fontId="2" type="noConversion"/>
  </si>
  <si>
    <t>产品销售成本</t>
    <phoneticPr fontId="2" type="noConversion"/>
  </si>
  <si>
    <t>毛利</t>
    <phoneticPr fontId="2" type="noConversion"/>
  </si>
  <si>
    <t>销售费用</t>
    <phoneticPr fontId="2" type="noConversion"/>
  </si>
  <si>
    <t>营销贡献</t>
    <phoneticPr fontId="2" type="noConversion"/>
  </si>
  <si>
    <t>管理费用</t>
    <phoneticPr fontId="2" type="noConversion"/>
  </si>
  <si>
    <t>其它收支</t>
    <phoneticPr fontId="2" type="noConversion"/>
  </si>
  <si>
    <t>财务收入</t>
    <phoneticPr fontId="2" type="noConversion"/>
  </si>
  <si>
    <t>财务支出</t>
    <phoneticPr fontId="2" type="noConversion"/>
  </si>
  <si>
    <t>营业外收支</t>
    <phoneticPr fontId="2" type="noConversion"/>
  </si>
  <si>
    <t>税前利润</t>
    <phoneticPr fontId="2" type="noConversion"/>
  </si>
  <si>
    <t>所得税</t>
    <phoneticPr fontId="2" type="noConversion"/>
  </si>
  <si>
    <t>净利润</t>
    <phoneticPr fontId="2" type="noConversion"/>
  </si>
  <si>
    <t>经营成果</t>
    <phoneticPr fontId="2" type="noConversion"/>
  </si>
  <si>
    <t>Revenues</t>
    <phoneticPr fontId="2" type="noConversion"/>
  </si>
  <si>
    <t>Cost of goods sold</t>
    <phoneticPr fontId="2" type="noConversion"/>
  </si>
  <si>
    <t>Gross margin</t>
    <phoneticPr fontId="2" type="noConversion"/>
  </si>
  <si>
    <t>Sales expenses</t>
    <phoneticPr fontId="2" type="noConversion"/>
  </si>
  <si>
    <t>Sales&amp;Marketing contribution</t>
    <phoneticPr fontId="2" type="noConversion"/>
  </si>
  <si>
    <t>General&amp;Administrative expenses</t>
    <phoneticPr fontId="2" type="noConversion"/>
  </si>
  <si>
    <t>Others operating income or expenses</t>
    <phoneticPr fontId="2" type="noConversion"/>
  </si>
  <si>
    <t>Financial income</t>
    <phoneticPr fontId="2" type="noConversion"/>
  </si>
  <si>
    <t>Financial expenses</t>
    <phoneticPr fontId="2" type="noConversion"/>
  </si>
  <si>
    <t>Operating income</t>
    <phoneticPr fontId="2" type="noConversion"/>
  </si>
  <si>
    <t>Non operating result</t>
    <phoneticPr fontId="2" type="noConversion"/>
  </si>
  <si>
    <t>Income tax</t>
    <phoneticPr fontId="2" type="noConversion"/>
  </si>
  <si>
    <t>Net income</t>
    <phoneticPr fontId="2" type="noConversion"/>
  </si>
  <si>
    <t>所得税率</t>
    <phoneticPr fontId="2" type="noConversion"/>
  </si>
  <si>
    <t>Management Result(EBIT,earnings before interest and tax)</t>
    <phoneticPr fontId="2" type="noConversion"/>
  </si>
  <si>
    <t>Income before tax (EBT,earnings before tax)</t>
    <phoneticPr fontId="2" type="noConversion"/>
  </si>
  <si>
    <t>%</t>
    <phoneticPr fontId="2" type="noConversion"/>
  </si>
  <si>
    <t>现金</t>
    <phoneticPr fontId="2" type="noConversion"/>
  </si>
  <si>
    <t>净现金</t>
    <phoneticPr fontId="2" type="noConversion"/>
  </si>
  <si>
    <t>短期来源</t>
    <phoneticPr fontId="2" type="noConversion"/>
  </si>
  <si>
    <t>短期占用</t>
    <phoneticPr fontId="2" type="noConversion"/>
  </si>
  <si>
    <t>营运资本所需</t>
    <phoneticPr fontId="2" type="noConversion"/>
  </si>
  <si>
    <t>长期资金占用</t>
    <phoneticPr fontId="2" type="noConversion"/>
  </si>
  <si>
    <t>长期外部资金来源合计</t>
    <phoneticPr fontId="2" type="noConversion"/>
  </si>
  <si>
    <t>长期资金来源合计</t>
    <phoneticPr fontId="2" type="noConversion"/>
  </si>
  <si>
    <t>营运资本来源</t>
    <phoneticPr fontId="2" type="noConversion"/>
  </si>
  <si>
    <t>长期占用</t>
    <phoneticPr fontId="2" type="noConversion"/>
  </si>
  <si>
    <t>长期来源</t>
    <phoneticPr fontId="2" type="noConversion"/>
  </si>
  <si>
    <t>固定资产</t>
    <phoneticPr fontId="2" type="noConversion"/>
  </si>
  <si>
    <t>长期资产</t>
    <phoneticPr fontId="2" type="noConversion"/>
  </si>
  <si>
    <t>长期负债</t>
    <phoneticPr fontId="2" type="noConversion"/>
  </si>
  <si>
    <t>所有者权益</t>
    <phoneticPr fontId="2" type="noConversion"/>
  </si>
  <si>
    <t>实收资本</t>
    <phoneticPr fontId="2" type="noConversion"/>
  </si>
  <si>
    <t>基金</t>
    <phoneticPr fontId="2" type="noConversion"/>
  </si>
  <si>
    <t>未分配利润</t>
    <phoneticPr fontId="2" type="noConversion"/>
  </si>
  <si>
    <t>本期利润</t>
    <phoneticPr fontId="2" type="noConversion"/>
  </si>
  <si>
    <t>收入</t>
    <phoneticPr fontId="2" type="noConversion"/>
  </si>
  <si>
    <t>产品销售成本</t>
    <phoneticPr fontId="2" type="noConversion"/>
  </si>
  <si>
    <t>销售费用</t>
    <phoneticPr fontId="2" type="noConversion"/>
  </si>
  <si>
    <t>管理费用</t>
    <phoneticPr fontId="2" type="noConversion"/>
  </si>
  <si>
    <t>其它收支</t>
    <phoneticPr fontId="2" type="noConversion"/>
  </si>
  <si>
    <t>财务收支</t>
    <phoneticPr fontId="2" type="noConversion"/>
  </si>
  <si>
    <t>营业外收支</t>
    <phoneticPr fontId="2" type="noConversion"/>
  </si>
  <si>
    <t>所得税</t>
    <phoneticPr fontId="2" type="noConversion"/>
  </si>
  <si>
    <r>
      <t>A</t>
    </r>
    <r>
      <rPr>
        <sz val="10"/>
        <rFont val="宋体"/>
        <charset val="134"/>
      </rPr>
      <t>存货</t>
    </r>
    <phoneticPr fontId="2" type="noConversion"/>
  </si>
  <si>
    <r>
      <t>B</t>
    </r>
    <r>
      <rPr>
        <sz val="10"/>
        <rFont val="宋体"/>
        <charset val="134"/>
      </rPr>
      <t>存货</t>
    </r>
    <phoneticPr fontId="2" type="noConversion"/>
  </si>
  <si>
    <r>
      <t>C</t>
    </r>
    <r>
      <rPr>
        <sz val="10"/>
        <rFont val="宋体"/>
        <charset val="134"/>
      </rPr>
      <t>存货</t>
    </r>
    <phoneticPr fontId="2" type="noConversion"/>
  </si>
  <si>
    <t>净现金</t>
    <phoneticPr fontId="2" type="noConversion"/>
  </si>
  <si>
    <t>营运资本来源</t>
    <phoneticPr fontId="2" type="noConversion"/>
  </si>
  <si>
    <t>营运资本所需</t>
    <phoneticPr fontId="2" type="noConversion"/>
  </si>
  <si>
    <t>长期占用</t>
    <phoneticPr fontId="2" type="noConversion"/>
  </si>
  <si>
    <t>长期来源</t>
    <phoneticPr fontId="2" type="noConversion"/>
  </si>
  <si>
    <t>短期占用</t>
    <phoneticPr fontId="2" type="noConversion"/>
  </si>
  <si>
    <t>短期来源</t>
    <phoneticPr fontId="2" type="noConversion"/>
  </si>
  <si>
    <t>长期资产</t>
    <phoneticPr fontId="2" type="noConversion"/>
  </si>
  <si>
    <t>长期负债</t>
    <phoneticPr fontId="2" type="noConversion"/>
  </si>
  <si>
    <t>所有者权益</t>
    <phoneticPr fontId="2" type="noConversion"/>
  </si>
  <si>
    <t>应收账款</t>
    <phoneticPr fontId="2" type="noConversion"/>
  </si>
  <si>
    <t>存货</t>
    <phoneticPr fontId="2" type="noConversion"/>
  </si>
  <si>
    <t>其它流动资产</t>
    <phoneticPr fontId="2" type="noConversion"/>
  </si>
  <si>
    <t>应付账款</t>
    <phoneticPr fontId="2" type="noConversion"/>
  </si>
  <si>
    <t>其它流动负债</t>
    <phoneticPr fontId="2" type="noConversion"/>
  </si>
  <si>
    <t>固定资产</t>
    <phoneticPr fontId="2" type="noConversion"/>
  </si>
  <si>
    <t>无形资产</t>
    <phoneticPr fontId="2" type="noConversion"/>
  </si>
  <si>
    <t>长期投资</t>
    <phoneticPr fontId="2" type="noConversion"/>
  </si>
  <si>
    <t>实收资本</t>
    <phoneticPr fontId="2" type="noConversion"/>
  </si>
  <si>
    <t>基金</t>
    <phoneticPr fontId="2" type="noConversion"/>
  </si>
  <si>
    <t>未分配利润</t>
    <phoneticPr fontId="2" type="noConversion"/>
  </si>
  <si>
    <t>本期利润</t>
    <phoneticPr fontId="2" type="noConversion"/>
  </si>
  <si>
    <r>
      <t>A</t>
    </r>
    <r>
      <rPr>
        <sz val="10"/>
        <rFont val="宋体"/>
        <charset val="134"/>
      </rPr>
      <t>存货</t>
    </r>
    <phoneticPr fontId="2" type="noConversion"/>
  </si>
  <si>
    <r>
      <t>B</t>
    </r>
    <r>
      <rPr>
        <sz val="10"/>
        <rFont val="宋体"/>
        <charset val="134"/>
      </rPr>
      <t>存货</t>
    </r>
    <phoneticPr fontId="2" type="noConversion"/>
  </si>
  <si>
    <r>
      <t>C</t>
    </r>
    <r>
      <rPr>
        <sz val="10"/>
        <rFont val="宋体"/>
        <charset val="134"/>
      </rPr>
      <t>存货</t>
    </r>
    <phoneticPr fontId="2" type="noConversion"/>
  </si>
  <si>
    <t>收入</t>
    <phoneticPr fontId="2" type="noConversion"/>
  </si>
  <si>
    <t>产品销售成本</t>
    <phoneticPr fontId="2" type="noConversion"/>
  </si>
  <si>
    <t>销售费用</t>
    <phoneticPr fontId="2" type="noConversion"/>
  </si>
  <si>
    <t>管理费用</t>
    <phoneticPr fontId="2" type="noConversion"/>
  </si>
  <si>
    <t>其它收支</t>
    <phoneticPr fontId="2" type="noConversion"/>
  </si>
  <si>
    <t>财务收支</t>
    <phoneticPr fontId="2" type="noConversion"/>
  </si>
  <si>
    <t>营业外收支</t>
    <phoneticPr fontId="2" type="noConversion"/>
  </si>
  <si>
    <t>所得税</t>
    <phoneticPr fontId="2" type="noConversion"/>
  </si>
  <si>
    <t>净现金</t>
    <phoneticPr fontId="2" type="noConversion"/>
  </si>
  <si>
    <t>营运资本来源</t>
    <phoneticPr fontId="2" type="noConversion"/>
  </si>
  <si>
    <t>营运资本所需</t>
    <phoneticPr fontId="2" type="noConversion"/>
  </si>
  <si>
    <t>长期占用</t>
    <phoneticPr fontId="2" type="noConversion"/>
  </si>
  <si>
    <t>长期来源</t>
    <phoneticPr fontId="2" type="noConversion"/>
  </si>
  <si>
    <t>短期占用</t>
    <phoneticPr fontId="2" type="noConversion"/>
  </si>
  <si>
    <t>短期来源</t>
    <phoneticPr fontId="2" type="noConversion"/>
  </si>
  <si>
    <t>长期资产</t>
    <phoneticPr fontId="2" type="noConversion"/>
  </si>
  <si>
    <t>长期负债</t>
    <phoneticPr fontId="2" type="noConversion"/>
  </si>
  <si>
    <t>所有者权益</t>
    <phoneticPr fontId="2" type="noConversion"/>
  </si>
  <si>
    <t>应收账款</t>
    <phoneticPr fontId="2" type="noConversion"/>
  </si>
  <si>
    <t>存货</t>
    <phoneticPr fontId="2" type="noConversion"/>
  </si>
  <si>
    <t>其它流动资产</t>
    <phoneticPr fontId="2" type="noConversion"/>
  </si>
  <si>
    <t>应付账款</t>
    <phoneticPr fontId="2" type="noConversion"/>
  </si>
  <si>
    <t>其它流动负债</t>
    <phoneticPr fontId="2" type="noConversion"/>
  </si>
  <si>
    <t>固定资产</t>
    <phoneticPr fontId="2" type="noConversion"/>
  </si>
  <si>
    <t>无形资产</t>
    <phoneticPr fontId="2" type="noConversion"/>
  </si>
  <si>
    <t>长期投资</t>
    <phoneticPr fontId="2" type="noConversion"/>
  </si>
  <si>
    <t>实收资本</t>
    <phoneticPr fontId="2" type="noConversion"/>
  </si>
  <si>
    <t>基金</t>
    <phoneticPr fontId="2" type="noConversion"/>
  </si>
  <si>
    <t>未分配利润</t>
    <phoneticPr fontId="2" type="noConversion"/>
  </si>
  <si>
    <t>本期利润</t>
    <phoneticPr fontId="2" type="noConversion"/>
  </si>
  <si>
    <r>
      <t>A</t>
    </r>
    <r>
      <rPr>
        <sz val="10"/>
        <rFont val="宋体"/>
        <charset val="134"/>
      </rPr>
      <t>存货</t>
    </r>
    <phoneticPr fontId="2" type="noConversion"/>
  </si>
  <si>
    <r>
      <t>B</t>
    </r>
    <r>
      <rPr>
        <sz val="10"/>
        <rFont val="宋体"/>
        <charset val="134"/>
      </rPr>
      <t>存货</t>
    </r>
    <phoneticPr fontId="2" type="noConversion"/>
  </si>
  <si>
    <r>
      <t>C</t>
    </r>
    <r>
      <rPr>
        <sz val="10"/>
        <rFont val="宋体"/>
        <charset val="134"/>
      </rPr>
      <t>存货</t>
    </r>
    <phoneticPr fontId="2" type="noConversion"/>
  </si>
  <si>
    <t>收入</t>
    <phoneticPr fontId="2" type="noConversion"/>
  </si>
  <si>
    <t>产品销售成本</t>
    <phoneticPr fontId="2" type="noConversion"/>
  </si>
  <si>
    <t>销售费用</t>
    <phoneticPr fontId="2" type="noConversion"/>
  </si>
  <si>
    <t>管理费用</t>
    <phoneticPr fontId="2" type="noConversion"/>
  </si>
  <si>
    <t>其它收支</t>
    <phoneticPr fontId="2" type="noConversion"/>
  </si>
  <si>
    <t>财务收支</t>
    <phoneticPr fontId="2" type="noConversion"/>
  </si>
  <si>
    <t>营业外收支</t>
    <phoneticPr fontId="2" type="noConversion"/>
  </si>
  <si>
    <t>所得税</t>
    <phoneticPr fontId="2" type="noConversion"/>
  </si>
  <si>
    <t>长期占用</t>
    <phoneticPr fontId="2" type="noConversion"/>
  </si>
  <si>
    <t>长期来源</t>
    <phoneticPr fontId="2" type="noConversion"/>
  </si>
  <si>
    <t>长期资产</t>
    <phoneticPr fontId="2" type="noConversion"/>
  </si>
  <si>
    <t>长期负债</t>
    <phoneticPr fontId="2" type="noConversion"/>
  </si>
  <si>
    <t>所有者权益</t>
    <phoneticPr fontId="2" type="noConversion"/>
  </si>
  <si>
    <t>产品销售成本</t>
    <phoneticPr fontId="2" type="noConversion"/>
  </si>
  <si>
    <t>销售费用</t>
    <phoneticPr fontId="2" type="noConversion"/>
  </si>
  <si>
    <t>财务收支</t>
    <phoneticPr fontId="2" type="noConversion"/>
  </si>
  <si>
    <t>营业外收支</t>
    <phoneticPr fontId="2" type="noConversion"/>
  </si>
  <si>
    <t>所得税</t>
    <phoneticPr fontId="2" type="noConversion"/>
  </si>
  <si>
    <t>速动比率</t>
    <phoneticPr fontId="2" type="noConversion"/>
  </si>
  <si>
    <t>存货周转率</t>
    <phoneticPr fontId="2" type="noConversion"/>
  </si>
  <si>
    <t>应收周转率</t>
    <phoneticPr fontId="2" type="noConversion"/>
  </si>
  <si>
    <t>总资产周转率</t>
    <phoneticPr fontId="2" type="noConversion"/>
  </si>
  <si>
    <r>
      <t>销售净利率</t>
    </r>
    <r>
      <rPr>
        <sz val="12"/>
        <rFont val="Times New Roman"/>
        <family val="1"/>
      </rPr>
      <t>ROS</t>
    </r>
    <phoneticPr fontId="2" type="noConversion"/>
  </si>
  <si>
    <r>
      <t>总资产净利率</t>
    </r>
    <r>
      <rPr>
        <sz val="12"/>
        <rFont val="Times New Roman"/>
        <family val="1"/>
      </rPr>
      <t>ROA</t>
    </r>
    <phoneticPr fontId="2" type="noConversion"/>
  </si>
  <si>
    <r>
      <t>权益净利率</t>
    </r>
    <r>
      <rPr>
        <sz val="12"/>
        <rFont val="Times New Roman"/>
        <family val="1"/>
      </rPr>
      <t>ROE</t>
    </r>
    <phoneticPr fontId="2" type="noConversion"/>
  </si>
  <si>
    <t>资产负债率</t>
    <phoneticPr fontId="2" type="noConversion"/>
  </si>
  <si>
    <t>财务杠杆</t>
    <phoneticPr fontId="2" type="noConversion"/>
  </si>
  <si>
    <t>总资产周转率</t>
    <phoneticPr fontId="2" type="noConversion"/>
  </si>
  <si>
    <r>
      <t>收入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</si>
  <si>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产品销售成本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</si>
  <si>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销售费用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</si>
  <si>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管理费用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</si>
  <si>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其它收支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</si>
  <si>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财务收支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</si>
  <si>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营业外收支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</si>
  <si>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所得税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</si>
  <si>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t>收入</t>
    <phoneticPr fontId="2" type="noConversion"/>
  </si>
  <si>
    <t>存货</t>
    <phoneticPr fontId="2" type="noConversion"/>
  </si>
  <si>
    <t>固定资产</t>
    <phoneticPr fontId="2" type="noConversion"/>
  </si>
  <si>
    <t>无形资产</t>
    <phoneticPr fontId="2" type="noConversion"/>
  </si>
  <si>
    <t>长期投资</t>
    <phoneticPr fontId="2" type="noConversion"/>
  </si>
  <si>
    <t>权益</t>
    <phoneticPr fontId="2" type="noConversion"/>
  </si>
  <si>
    <t>实收资本</t>
    <phoneticPr fontId="2" type="noConversion"/>
  </si>
  <si>
    <t>基金</t>
    <phoneticPr fontId="2" type="noConversion"/>
  </si>
  <si>
    <t>未分配利润</t>
    <phoneticPr fontId="2" type="noConversion"/>
  </si>
  <si>
    <t>本期利润</t>
    <phoneticPr fontId="2" type="noConversion"/>
  </si>
  <si>
    <t>负债</t>
    <phoneticPr fontId="2" type="noConversion"/>
  </si>
  <si>
    <t>流动负债</t>
    <phoneticPr fontId="2" type="noConversion"/>
  </si>
  <si>
    <t>权益净利率</t>
    <phoneticPr fontId="2" type="noConversion"/>
  </si>
  <si>
    <t>权益净利率</t>
    <phoneticPr fontId="2" type="noConversion"/>
  </si>
  <si>
    <t>总资产周转率</t>
    <phoneticPr fontId="2" type="noConversion"/>
  </si>
  <si>
    <t>财务杠杆</t>
    <phoneticPr fontId="2" type="noConversion"/>
  </si>
  <si>
    <r>
      <t>收入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</si>
  <si>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产品销售成本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</si>
  <si>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销售费用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</si>
  <si>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管理费用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</si>
  <si>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其它收支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</si>
  <si>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财务收支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</si>
  <si>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营业外收支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</si>
  <si>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所得税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</si>
  <si>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t>负债</t>
    <phoneticPr fontId="2" type="noConversion"/>
  </si>
  <si>
    <t>权益</t>
    <phoneticPr fontId="2" type="noConversion"/>
  </si>
  <si>
    <t>流动负债</t>
    <phoneticPr fontId="2" type="noConversion"/>
  </si>
  <si>
    <t>现金</t>
    <phoneticPr fontId="2" type="noConversion"/>
  </si>
  <si>
    <t>短期借款</t>
    <phoneticPr fontId="2" type="noConversion"/>
  </si>
  <si>
    <t>strong</t>
    <phoneticPr fontId="2" type="noConversion"/>
  </si>
  <si>
    <t>very strong</t>
    <phoneticPr fontId="2" type="noConversion"/>
  </si>
  <si>
    <t>weak</t>
    <phoneticPr fontId="2" type="noConversion"/>
  </si>
  <si>
    <t>score</t>
    <phoneticPr fontId="2" type="noConversion"/>
  </si>
  <si>
    <t>标准值的分数</t>
    <phoneticPr fontId="2" type="noConversion"/>
  </si>
  <si>
    <t xml:space="preserve"> little weak</t>
    <phoneticPr fontId="2" type="noConversion"/>
  </si>
  <si>
    <t xml:space="preserve"> little strong</t>
    <phoneticPr fontId="2" type="noConversion"/>
  </si>
  <si>
    <t>very very weak</t>
    <phoneticPr fontId="2" type="noConversion"/>
  </si>
  <si>
    <t>very weak</t>
    <phoneticPr fontId="2" type="noConversion"/>
  </si>
  <si>
    <t>目标</t>
    <phoneticPr fontId="2" type="noConversion"/>
  </si>
  <si>
    <t>销售净利率</t>
    <phoneticPr fontId="2" type="noConversion"/>
  </si>
  <si>
    <t>外部借</t>
    <phoneticPr fontId="2" type="noConversion"/>
  </si>
  <si>
    <r>
      <t>老板出</t>
    </r>
    <r>
      <rPr>
        <b/>
        <sz val="10"/>
        <rFont val="Times New Roman"/>
        <family val="1"/>
      </rPr>
      <t>1</t>
    </r>
    <r>
      <rPr>
        <b/>
        <sz val="10"/>
        <rFont val="宋体"/>
        <charset val="134"/>
      </rPr>
      <t>元</t>
    </r>
    <phoneticPr fontId="2" type="noConversion"/>
  </si>
  <si>
    <t>长期借</t>
    <phoneticPr fontId="2" type="noConversion"/>
  </si>
  <si>
    <t>短期借</t>
    <phoneticPr fontId="2" type="noConversion"/>
  </si>
  <si>
    <t>长期资产周转率</t>
    <phoneticPr fontId="2" type="noConversion"/>
  </si>
  <si>
    <t>长期资产周转率</t>
    <phoneticPr fontId="2" type="noConversion"/>
  </si>
  <si>
    <t>流动资产周转率</t>
    <phoneticPr fontId="2" type="noConversion"/>
  </si>
  <si>
    <t>流动资产周转率</t>
    <phoneticPr fontId="2" type="noConversion"/>
  </si>
  <si>
    <t>目标利润率</t>
    <phoneticPr fontId="2" type="noConversion"/>
  </si>
  <si>
    <t>standard or target</t>
    <phoneticPr fontId="2" type="noConversion"/>
  </si>
  <si>
    <t>预付款</t>
    <phoneticPr fontId="2" type="noConversion"/>
  </si>
  <si>
    <t>预收款</t>
    <phoneticPr fontId="2" type="noConversion"/>
  </si>
  <si>
    <t>预付款</t>
    <phoneticPr fontId="2" type="noConversion"/>
  </si>
  <si>
    <t>预付款</t>
    <phoneticPr fontId="2" type="noConversion"/>
  </si>
  <si>
    <t>预收款</t>
    <phoneticPr fontId="2" type="noConversion"/>
  </si>
  <si>
    <t>预收款</t>
    <phoneticPr fontId="2" type="noConversion"/>
  </si>
  <si>
    <t>预付及其它流动资产</t>
    <phoneticPr fontId="2" type="noConversion"/>
  </si>
  <si>
    <t>预付及其它流动资产</t>
    <phoneticPr fontId="2" type="noConversion"/>
  </si>
  <si>
    <t>预付及其它流动资产</t>
    <phoneticPr fontId="2" type="noConversion"/>
  </si>
  <si>
    <t>预收及其它流动负债</t>
    <phoneticPr fontId="2" type="noConversion"/>
  </si>
  <si>
    <t>偏差容忍度</t>
    <phoneticPr fontId="2" type="noConversion"/>
  </si>
  <si>
    <t>偏差容忍度</t>
    <phoneticPr fontId="2" type="noConversion"/>
  </si>
  <si>
    <r>
      <t>目标</t>
    </r>
    <r>
      <rPr>
        <b/>
        <sz val="10"/>
        <rFont val="Times New Roman"/>
        <family val="1"/>
      </rPr>
      <t>%</t>
    </r>
    <phoneticPr fontId="2" type="noConversion"/>
  </si>
  <si>
    <t>偏差容忍度</t>
    <phoneticPr fontId="2" type="noConversion"/>
  </si>
  <si>
    <t>净现金</t>
    <phoneticPr fontId="2" type="noConversion"/>
  </si>
  <si>
    <t>营运资本来源</t>
    <phoneticPr fontId="2" type="noConversion"/>
  </si>
  <si>
    <t>营运资本所需</t>
    <phoneticPr fontId="2" type="noConversion"/>
  </si>
  <si>
    <t>长期占用</t>
    <phoneticPr fontId="2" type="noConversion"/>
  </si>
  <si>
    <t>长期来源</t>
    <phoneticPr fontId="2" type="noConversion"/>
  </si>
  <si>
    <t>短期占用</t>
    <phoneticPr fontId="2" type="noConversion"/>
  </si>
  <si>
    <t>短期来源</t>
    <phoneticPr fontId="2" type="noConversion"/>
  </si>
  <si>
    <t>长期资产</t>
    <phoneticPr fontId="2" type="noConversion"/>
  </si>
  <si>
    <t>长期负债</t>
    <phoneticPr fontId="2" type="noConversion"/>
  </si>
  <si>
    <t>所有者权益</t>
    <phoneticPr fontId="2" type="noConversion"/>
  </si>
  <si>
    <t>应收账款</t>
    <phoneticPr fontId="2" type="noConversion"/>
  </si>
  <si>
    <t>预付款</t>
    <phoneticPr fontId="2" type="noConversion"/>
  </si>
  <si>
    <t>存货</t>
    <phoneticPr fontId="2" type="noConversion"/>
  </si>
  <si>
    <t>其它流动资产</t>
    <phoneticPr fontId="2" type="noConversion"/>
  </si>
  <si>
    <t>应付账款</t>
    <phoneticPr fontId="2" type="noConversion"/>
  </si>
  <si>
    <t>预收款</t>
    <phoneticPr fontId="2" type="noConversion"/>
  </si>
  <si>
    <t>其它流动负债</t>
    <phoneticPr fontId="2" type="noConversion"/>
  </si>
  <si>
    <t>固定资产</t>
    <phoneticPr fontId="2" type="noConversion"/>
  </si>
  <si>
    <t>无形资产</t>
    <phoneticPr fontId="2" type="noConversion"/>
  </si>
  <si>
    <t>长期投资</t>
    <phoneticPr fontId="2" type="noConversion"/>
  </si>
  <si>
    <t>实收资本</t>
    <phoneticPr fontId="2" type="noConversion"/>
  </si>
  <si>
    <t>基金</t>
    <phoneticPr fontId="2" type="noConversion"/>
  </si>
  <si>
    <t>未分配利润</t>
    <phoneticPr fontId="2" type="noConversion"/>
  </si>
  <si>
    <t>本期利润</t>
    <phoneticPr fontId="2" type="noConversion"/>
  </si>
  <si>
    <r>
      <t>A</t>
    </r>
    <r>
      <rPr>
        <sz val="10"/>
        <rFont val="宋体"/>
        <charset val="134"/>
      </rPr>
      <t>存货</t>
    </r>
    <phoneticPr fontId="2" type="noConversion"/>
  </si>
  <si>
    <r>
      <t>B</t>
    </r>
    <r>
      <rPr>
        <sz val="10"/>
        <rFont val="宋体"/>
        <charset val="134"/>
      </rPr>
      <t>存货</t>
    </r>
    <phoneticPr fontId="2" type="noConversion"/>
  </si>
  <si>
    <r>
      <t>C</t>
    </r>
    <r>
      <rPr>
        <sz val="10"/>
        <rFont val="宋体"/>
        <charset val="134"/>
      </rPr>
      <t>存货</t>
    </r>
    <phoneticPr fontId="2" type="noConversion"/>
  </si>
  <si>
    <t>收入</t>
    <phoneticPr fontId="2" type="noConversion"/>
  </si>
  <si>
    <t>产品销售成本</t>
    <phoneticPr fontId="2" type="noConversion"/>
  </si>
  <si>
    <t>销售费用</t>
    <phoneticPr fontId="2" type="noConversion"/>
  </si>
  <si>
    <t>管理费用</t>
    <phoneticPr fontId="2" type="noConversion"/>
  </si>
  <si>
    <t>其它收支</t>
    <phoneticPr fontId="2" type="noConversion"/>
  </si>
  <si>
    <t>财务收支</t>
    <phoneticPr fontId="2" type="noConversion"/>
  </si>
  <si>
    <t>营业外收支</t>
    <phoneticPr fontId="2" type="noConversion"/>
  </si>
  <si>
    <t>所得税</t>
    <phoneticPr fontId="2" type="noConversion"/>
  </si>
  <si>
    <t>净现金</t>
    <phoneticPr fontId="2" type="noConversion"/>
  </si>
  <si>
    <t>营运资本来源</t>
    <phoneticPr fontId="2" type="noConversion"/>
  </si>
  <si>
    <t>营运资本所需</t>
    <phoneticPr fontId="2" type="noConversion"/>
  </si>
  <si>
    <t>长期占用</t>
    <phoneticPr fontId="2" type="noConversion"/>
  </si>
  <si>
    <t>长期来源</t>
    <phoneticPr fontId="2" type="noConversion"/>
  </si>
  <si>
    <t>短期占用</t>
    <phoneticPr fontId="2" type="noConversion"/>
  </si>
  <si>
    <t>短期来源</t>
    <phoneticPr fontId="2" type="noConversion"/>
  </si>
  <si>
    <t>长期资产</t>
    <phoneticPr fontId="2" type="noConversion"/>
  </si>
  <si>
    <t>长期负债</t>
    <phoneticPr fontId="2" type="noConversion"/>
  </si>
  <si>
    <t>所有者权益</t>
    <phoneticPr fontId="2" type="noConversion"/>
  </si>
  <si>
    <t>应收账款</t>
    <phoneticPr fontId="2" type="noConversion"/>
  </si>
  <si>
    <t>预付款</t>
    <phoneticPr fontId="2" type="noConversion"/>
  </si>
  <si>
    <t>存货</t>
    <phoneticPr fontId="2" type="noConversion"/>
  </si>
  <si>
    <t>其它流动资产</t>
    <phoneticPr fontId="2" type="noConversion"/>
  </si>
  <si>
    <t>应付账款</t>
    <phoneticPr fontId="2" type="noConversion"/>
  </si>
  <si>
    <t>预收款</t>
    <phoneticPr fontId="2" type="noConversion"/>
  </si>
  <si>
    <t>其它流动负债</t>
    <phoneticPr fontId="2" type="noConversion"/>
  </si>
  <si>
    <t>固定资产</t>
    <phoneticPr fontId="2" type="noConversion"/>
  </si>
  <si>
    <t>无形资产</t>
    <phoneticPr fontId="2" type="noConversion"/>
  </si>
  <si>
    <t>长期投资</t>
    <phoneticPr fontId="2" type="noConversion"/>
  </si>
  <si>
    <t>实收资本</t>
    <phoneticPr fontId="2" type="noConversion"/>
  </si>
  <si>
    <t>基金</t>
    <phoneticPr fontId="2" type="noConversion"/>
  </si>
  <si>
    <t>未分配利润</t>
    <phoneticPr fontId="2" type="noConversion"/>
  </si>
  <si>
    <t>本期利润</t>
    <phoneticPr fontId="2" type="noConversion"/>
  </si>
  <si>
    <r>
      <t>A</t>
    </r>
    <r>
      <rPr>
        <sz val="10"/>
        <rFont val="宋体"/>
        <charset val="134"/>
      </rPr>
      <t>存货</t>
    </r>
    <phoneticPr fontId="2" type="noConversion"/>
  </si>
  <si>
    <r>
      <t>B</t>
    </r>
    <r>
      <rPr>
        <sz val="10"/>
        <rFont val="宋体"/>
        <charset val="134"/>
      </rPr>
      <t>存货</t>
    </r>
    <phoneticPr fontId="2" type="noConversion"/>
  </si>
  <si>
    <r>
      <t>C</t>
    </r>
    <r>
      <rPr>
        <sz val="10"/>
        <rFont val="宋体"/>
        <charset val="134"/>
      </rPr>
      <t>存货</t>
    </r>
    <phoneticPr fontId="2" type="noConversion"/>
  </si>
  <si>
    <t>收入</t>
    <phoneticPr fontId="2" type="noConversion"/>
  </si>
  <si>
    <t>产品销售成本</t>
    <phoneticPr fontId="2" type="noConversion"/>
  </si>
  <si>
    <t>销售费用</t>
    <phoneticPr fontId="2" type="noConversion"/>
  </si>
  <si>
    <t>管理费用</t>
    <phoneticPr fontId="2" type="noConversion"/>
  </si>
  <si>
    <t>其它收支</t>
    <phoneticPr fontId="2" type="noConversion"/>
  </si>
  <si>
    <t>财务收支</t>
    <phoneticPr fontId="2" type="noConversion"/>
  </si>
  <si>
    <t>营业外收支</t>
    <phoneticPr fontId="2" type="noConversion"/>
  </si>
  <si>
    <t>所得税</t>
    <phoneticPr fontId="2" type="noConversion"/>
  </si>
  <si>
    <t>流动负债(除短期借款)合计</t>
    <phoneticPr fontId="2" type="noConversion"/>
  </si>
  <si>
    <t>流动资产(除现金)合计</t>
    <phoneticPr fontId="2" type="noConversion"/>
  </si>
  <si>
    <r>
      <t>营业利润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中国</t>
    </r>
    <r>
      <rPr>
        <sz val="10"/>
        <rFont val="Times New Roman"/>
        <family val="1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</si>
</sst>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"/>
    <numFmt numFmtId="177" formatCode="0.0%"/>
    <numFmt numFmtId="178" formatCode="0.000"/>
    <numFmt numFmtId="179" formatCode="0.000%"/>
    <numFmt numFmtId="180" formatCode="0.00_ "/>
    <numFmt numFmtId="181" formatCode="0.000_ "/>
  </numFmts>
  <fonts count="23" x14ac:knownFonts="1">
    <font>
      <sz val="12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2"/>
      <name val="Times New Roman"/>
      <family val="1"/>
    </font>
    <font>
      <sz val="10"/>
      <name val="宋体"/>
      <charset val="134"/>
    </font>
    <font>
      <sz val="10"/>
      <name val="Times New Roman"/>
      <family val="1"/>
    </font>
    <font>
      <sz val="14"/>
      <name val="宋体"/>
      <charset val="134"/>
    </font>
    <font>
      <b/>
      <sz val="12"/>
      <color indexed="81"/>
      <name val="宋体"/>
      <charset val="134"/>
    </font>
    <font>
      <b/>
      <sz val="10"/>
      <name val="宋体"/>
      <charset val="134"/>
    </font>
    <font>
      <b/>
      <sz val="10"/>
      <name val="Times New Roman"/>
      <family val="1"/>
    </font>
    <font>
      <b/>
      <sz val="12"/>
      <color indexed="81"/>
      <name val="Times New Roman"/>
      <family val="1"/>
    </font>
    <font>
      <b/>
      <sz val="14"/>
      <color indexed="81"/>
      <name val="宋体"/>
      <charset val="134"/>
    </font>
    <font>
      <b/>
      <sz val="14"/>
      <color indexed="81"/>
      <name val="Times New Roman"/>
      <family val="1"/>
    </font>
    <font>
      <sz val="10"/>
      <color indexed="9"/>
      <name val="宋体"/>
      <charset val="134"/>
    </font>
    <font>
      <sz val="14"/>
      <color indexed="10"/>
      <name val="宋体"/>
      <charset val="134"/>
    </font>
    <font>
      <sz val="10"/>
      <color indexed="10"/>
      <name val="宋体"/>
      <charset val="134"/>
    </font>
    <font>
      <sz val="10"/>
      <color indexed="8"/>
      <name val="Times New Roman"/>
      <family val="1"/>
    </font>
    <font>
      <sz val="12"/>
      <color indexed="8"/>
      <name val="宋体"/>
      <charset val="134"/>
    </font>
    <font>
      <b/>
      <sz val="10"/>
      <color indexed="81"/>
      <name val="宋体"/>
      <family val="3"/>
      <charset val="134"/>
    </font>
    <font>
      <sz val="12"/>
      <name val="宋体"/>
      <family val="3"/>
      <charset val="134"/>
      <scheme val="minor"/>
    </font>
    <font>
      <sz val="18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0"/>
      <name val="宋体"/>
      <family val="3"/>
      <charset val="134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9">
    <xf numFmtId="0" fontId="0" fillId="0" borderId="0" xfId="0"/>
    <xf numFmtId="0" fontId="4" fillId="0" borderId="0" xfId="0" applyFont="1" applyProtection="1">
      <protection hidden="1"/>
    </xf>
    <xf numFmtId="0" fontId="6" fillId="2" borderId="1" xfId="0" applyFont="1" applyFill="1" applyBorder="1" applyAlignment="1" applyProtection="1">
      <alignment wrapText="1"/>
      <protection hidden="1"/>
    </xf>
    <xf numFmtId="0" fontId="8" fillId="2" borderId="2" xfId="0" applyFont="1" applyFill="1" applyBorder="1" applyAlignment="1" applyProtection="1">
      <alignment horizontal="center"/>
      <protection hidden="1"/>
    </xf>
    <xf numFmtId="0" fontId="4" fillId="2" borderId="3" xfId="0" applyFont="1" applyFill="1" applyBorder="1" applyProtection="1">
      <protection hidden="1"/>
    </xf>
    <xf numFmtId="0" fontId="4" fillId="0" borderId="0" xfId="0" applyFont="1" applyFill="1" applyBorder="1" applyProtection="1">
      <protection hidden="1"/>
    </xf>
    <xf numFmtId="10" fontId="6" fillId="0" borderId="4" xfId="1" applyNumberFormat="1" applyFont="1" applyFill="1" applyBorder="1" applyProtection="1">
      <protection hidden="1"/>
    </xf>
    <xf numFmtId="10" fontId="4" fillId="2" borderId="5" xfId="0" applyNumberFormat="1" applyFont="1" applyFill="1" applyBorder="1" applyProtection="1">
      <protection hidden="1"/>
    </xf>
    <xf numFmtId="9" fontId="4" fillId="0" borderId="6" xfId="0" applyNumberFormat="1" applyFont="1" applyBorder="1" applyProtection="1">
      <protection hidden="1"/>
    </xf>
    <xf numFmtId="10" fontId="4" fillId="0" borderId="0" xfId="1" applyNumberFormat="1" applyFont="1" applyFill="1" applyBorder="1" applyProtection="1">
      <protection hidden="1"/>
    </xf>
    <xf numFmtId="0" fontId="4" fillId="0" borderId="0" xfId="0" applyFont="1" applyBorder="1" applyProtection="1">
      <protection hidden="1"/>
    </xf>
    <xf numFmtId="0" fontId="4" fillId="3" borderId="1" xfId="0" applyFont="1" applyFill="1" applyBorder="1" applyAlignment="1" applyProtection="1">
      <alignment wrapText="1"/>
      <protection hidden="1"/>
    </xf>
    <xf numFmtId="0" fontId="8" fillId="3" borderId="2" xfId="0" applyFont="1" applyFill="1" applyBorder="1" applyAlignment="1" applyProtection="1">
      <alignment horizontal="center"/>
      <protection hidden="1"/>
    </xf>
    <xf numFmtId="0" fontId="4" fillId="3" borderId="3" xfId="0" applyFont="1" applyFill="1" applyBorder="1" applyProtection="1">
      <protection hidden="1"/>
    </xf>
    <xf numFmtId="0" fontId="4" fillId="4" borderId="1" xfId="0" applyFont="1" applyFill="1" applyBorder="1" applyAlignment="1" applyProtection="1">
      <alignment wrapText="1"/>
      <protection hidden="1"/>
    </xf>
    <xf numFmtId="0" fontId="8" fillId="4" borderId="2" xfId="0" applyFont="1" applyFill="1" applyBorder="1" applyAlignment="1" applyProtection="1">
      <alignment horizontal="center"/>
      <protection hidden="1"/>
    </xf>
    <xf numFmtId="0" fontId="4" fillId="4" borderId="3" xfId="0" applyFont="1" applyFill="1" applyBorder="1" applyProtection="1">
      <protection hidden="1"/>
    </xf>
    <xf numFmtId="0" fontId="4" fillId="5" borderId="3" xfId="0" applyFont="1" applyFill="1" applyBorder="1" applyProtection="1">
      <protection hidden="1"/>
    </xf>
    <xf numFmtId="0" fontId="8" fillId="5" borderId="2" xfId="0" applyFont="1" applyFill="1" applyBorder="1" applyAlignment="1" applyProtection="1">
      <alignment horizontal="center"/>
      <protection hidden="1"/>
    </xf>
    <xf numFmtId="10" fontId="1" fillId="0" borderId="4" xfId="1" applyNumberFormat="1" applyFont="1" applyFill="1" applyBorder="1" applyProtection="1">
      <protection hidden="1"/>
    </xf>
    <xf numFmtId="10" fontId="4" fillId="3" borderId="5" xfId="0" applyNumberFormat="1" applyFont="1" applyFill="1" applyBorder="1" applyProtection="1">
      <protection hidden="1"/>
    </xf>
    <xf numFmtId="9" fontId="5" fillId="0" borderId="6" xfId="0" applyNumberFormat="1" applyFont="1" applyBorder="1" applyProtection="1">
      <protection hidden="1"/>
    </xf>
    <xf numFmtId="180" fontId="1" fillId="0" borderId="4" xfId="1" applyNumberFormat="1" applyFont="1" applyFill="1" applyBorder="1" applyProtection="1">
      <protection hidden="1"/>
    </xf>
    <xf numFmtId="180" fontId="4" fillId="4" borderId="5" xfId="0" applyNumberFormat="1" applyFont="1" applyFill="1" applyBorder="1" applyProtection="1">
      <protection hidden="1"/>
    </xf>
    <xf numFmtId="180" fontId="1" fillId="0" borderId="6" xfId="1" applyNumberFormat="1" applyFont="1" applyFill="1" applyBorder="1" applyProtection="1">
      <protection hidden="1"/>
    </xf>
    <xf numFmtId="0" fontId="4" fillId="5" borderId="5" xfId="0" applyFont="1" applyFill="1" applyBorder="1" applyProtection="1">
      <protection hidden="1"/>
    </xf>
    <xf numFmtId="0" fontId="8" fillId="6" borderId="1" xfId="0" applyFont="1" applyFill="1" applyBorder="1" applyProtection="1">
      <protection hidden="1"/>
    </xf>
    <xf numFmtId="0" fontId="4" fillId="5" borderId="2" xfId="0" applyFont="1" applyFill="1" applyBorder="1" applyProtection="1">
      <protection hidden="1"/>
    </xf>
    <xf numFmtId="9" fontId="4" fillId="3" borderId="7" xfId="0" applyNumberFormat="1" applyFont="1" applyFill="1" applyBorder="1" applyProtection="1">
      <protection hidden="1"/>
    </xf>
    <xf numFmtId="9" fontId="4" fillId="0" borderId="4" xfId="1" applyFont="1" applyFill="1" applyBorder="1" applyProtection="1">
      <protection hidden="1"/>
    </xf>
    <xf numFmtId="177" fontId="4" fillId="0" borderId="4" xfId="1" applyNumberFormat="1" applyFont="1" applyFill="1" applyBorder="1" applyProtection="1">
      <protection hidden="1"/>
    </xf>
    <xf numFmtId="10" fontId="4" fillId="3" borderId="4" xfId="1" applyNumberFormat="1" applyFont="1" applyFill="1" applyBorder="1" applyProtection="1">
      <protection hidden="1"/>
    </xf>
    <xf numFmtId="2" fontId="8" fillId="6" borderId="4" xfId="0" applyNumberFormat="1" applyFont="1" applyFill="1" applyBorder="1" applyProtection="1">
      <protection hidden="1"/>
    </xf>
    <xf numFmtId="0" fontId="5" fillId="5" borderId="6" xfId="0" applyFont="1" applyFill="1" applyBorder="1" applyProtection="1">
      <protection hidden="1"/>
    </xf>
    <xf numFmtId="1" fontId="5" fillId="5" borderId="5" xfId="0" applyNumberFormat="1" applyFont="1" applyFill="1" applyBorder="1" applyProtection="1">
      <protection hidden="1"/>
    </xf>
    <xf numFmtId="0" fontId="8" fillId="6" borderId="4" xfId="0" applyFont="1" applyFill="1" applyBorder="1" applyProtection="1">
      <protection hidden="1"/>
    </xf>
    <xf numFmtId="0" fontId="8" fillId="3" borderId="8" xfId="0" applyFont="1" applyFill="1" applyBorder="1" applyAlignment="1" applyProtection="1">
      <alignment horizontal="center"/>
      <protection hidden="1"/>
    </xf>
    <xf numFmtId="177" fontId="4" fillId="3" borderId="8" xfId="1" applyNumberFormat="1" applyFont="1" applyFill="1" applyBorder="1" applyProtection="1">
      <protection hidden="1"/>
    </xf>
    <xf numFmtId="0" fontId="4" fillId="3" borderId="4" xfId="0" applyFont="1" applyFill="1" applyBorder="1" applyProtection="1">
      <protection hidden="1"/>
    </xf>
    <xf numFmtId="9" fontId="5" fillId="0" borderId="8" xfId="0" applyNumberFormat="1" applyFont="1" applyBorder="1" applyProtection="1">
      <protection hidden="1"/>
    </xf>
    <xf numFmtId="0" fontId="4" fillId="3" borderId="0" xfId="0" applyFont="1" applyFill="1" applyBorder="1" applyProtection="1">
      <protection hidden="1"/>
    </xf>
    <xf numFmtId="9" fontId="5" fillId="0" borderId="0" xfId="0" applyNumberFormat="1" applyFont="1" applyBorder="1" applyProtection="1">
      <protection hidden="1"/>
    </xf>
    <xf numFmtId="0" fontId="4" fillId="5" borderId="1" xfId="0" applyFont="1" applyFill="1" applyBorder="1" applyProtection="1">
      <protection hidden="1"/>
    </xf>
    <xf numFmtId="0" fontId="4" fillId="5" borderId="4" xfId="0" applyFont="1" applyFill="1" applyBorder="1" applyProtection="1">
      <protection hidden="1"/>
    </xf>
    <xf numFmtId="0" fontId="5" fillId="5" borderId="4" xfId="0" applyFont="1" applyFill="1" applyBorder="1" applyProtection="1">
      <protection hidden="1"/>
    </xf>
    <xf numFmtId="1" fontId="4" fillId="5" borderId="4" xfId="0" applyNumberFormat="1" applyFont="1" applyFill="1" applyBorder="1" applyProtection="1">
      <protection hidden="1"/>
    </xf>
    <xf numFmtId="0" fontId="4" fillId="4" borderId="1" xfId="0" applyFont="1" applyFill="1" applyBorder="1" applyProtection="1"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Border="1" applyProtection="1">
      <protection hidden="1"/>
    </xf>
    <xf numFmtId="0" fontId="4" fillId="4" borderId="4" xfId="0" applyFont="1" applyFill="1" applyBorder="1" applyProtection="1">
      <protection hidden="1"/>
    </xf>
    <xf numFmtId="180" fontId="4" fillId="4" borderId="4" xfId="1" applyNumberFormat="1" applyFont="1" applyFill="1" applyBorder="1" applyProtection="1">
      <protection hidden="1"/>
    </xf>
    <xf numFmtId="0" fontId="4" fillId="0" borderId="0" xfId="0" applyFont="1" applyFill="1" applyProtection="1">
      <protection hidden="1"/>
    </xf>
    <xf numFmtId="1" fontId="5" fillId="0" borderId="0" xfId="0" applyNumberFormat="1" applyFont="1" applyFill="1" applyBorder="1" applyProtection="1">
      <protection hidden="1"/>
    </xf>
    <xf numFmtId="0" fontId="4" fillId="5" borderId="1" xfId="0" applyFont="1" applyFill="1" applyBorder="1" applyAlignment="1" applyProtection="1">
      <alignment wrapText="1"/>
      <protection hidden="1"/>
    </xf>
    <xf numFmtId="10" fontId="4" fillId="4" borderId="4" xfId="1" applyNumberFormat="1" applyFont="1" applyFill="1" applyBorder="1" applyProtection="1">
      <protection hidden="1"/>
    </xf>
    <xf numFmtId="10" fontId="4" fillId="0" borderId="7" xfId="1" applyNumberFormat="1" applyFont="1" applyFill="1" applyBorder="1" applyProtection="1">
      <protection hidden="1"/>
    </xf>
    <xf numFmtId="0" fontId="8" fillId="4" borderId="8" xfId="0" applyFont="1" applyFill="1" applyBorder="1" applyAlignment="1" applyProtection="1">
      <alignment horizontal="center"/>
      <protection hidden="1"/>
    </xf>
    <xf numFmtId="9" fontId="4" fillId="4" borderId="8" xfId="0" applyNumberFormat="1" applyFont="1" applyFill="1" applyBorder="1" applyProtection="1">
      <protection hidden="1"/>
    </xf>
    <xf numFmtId="0" fontId="2" fillId="4" borderId="8" xfId="0" applyFont="1" applyFill="1" applyBorder="1" applyProtection="1">
      <protection hidden="1"/>
    </xf>
    <xf numFmtId="9" fontId="4" fillId="0" borderId="8" xfId="0" applyNumberFormat="1" applyFont="1" applyFill="1" applyBorder="1" applyProtection="1">
      <protection hidden="1"/>
    </xf>
    <xf numFmtId="179" fontId="4" fillId="3" borderId="4" xfId="1" applyNumberFormat="1" applyFont="1" applyFill="1" applyBorder="1" applyProtection="1">
      <protection hidden="1"/>
    </xf>
    <xf numFmtId="181" fontId="1" fillId="0" borderId="4" xfId="1" applyNumberFormat="1" applyFont="1" applyFill="1" applyBorder="1" applyProtection="1">
      <protection hidden="1"/>
    </xf>
    <xf numFmtId="181" fontId="4" fillId="4" borderId="4" xfId="1" applyNumberFormat="1" applyFont="1" applyFill="1" applyBorder="1" applyProtection="1">
      <protection hidden="1"/>
    </xf>
    <xf numFmtId="0" fontId="4" fillId="2" borderId="3" xfId="0" applyFont="1" applyFill="1" applyBorder="1" applyAlignment="1" applyProtection="1">
      <alignment wrapText="1"/>
      <protection hidden="1"/>
    </xf>
    <xf numFmtId="10" fontId="5" fillId="2" borderId="5" xfId="0" applyNumberFormat="1" applyFont="1" applyFill="1" applyBorder="1" applyProtection="1">
      <protection hidden="1"/>
    </xf>
    <xf numFmtId="9" fontId="4" fillId="0" borderId="7" xfId="1" applyFont="1" applyFill="1" applyBorder="1" applyProtection="1">
      <protection hidden="1"/>
    </xf>
    <xf numFmtId="177" fontId="4" fillId="0" borderId="7" xfId="1" applyNumberFormat="1" applyFont="1" applyFill="1" applyBorder="1" applyProtection="1"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3" fillId="0" borderId="10" xfId="0" applyFont="1" applyBorder="1" applyAlignment="1" applyProtection="1">
      <alignment wrapText="1"/>
      <protection hidden="1"/>
    </xf>
    <xf numFmtId="0" fontId="3" fillId="0" borderId="11" xfId="0" applyFont="1" applyBorder="1" applyProtection="1">
      <protection hidden="1"/>
    </xf>
    <xf numFmtId="0" fontId="3" fillId="7" borderId="11" xfId="0" applyFont="1" applyFill="1" applyBorder="1" applyAlignment="1" applyProtection="1">
      <alignment wrapText="1"/>
      <protection hidden="1"/>
    </xf>
    <xf numFmtId="0" fontId="3" fillId="0" borderId="12" xfId="0" applyFont="1" applyBorder="1" applyProtection="1">
      <protection hidden="1"/>
    </xf>
    <xf numFmtId="0" fontId="3" fillId="0" borderId="0" xfId="0" applyFont="1" applyProtection="1">
      <protection hidden="1"/>
    </xf>
    <xf numFmtId="0" fontId="0" fillId="8" borderId="13" xfId="0" applyFill="1" applyBorder="1" applyProtection="1">
      <protection hidden="1"/>
    </xf>
    <xf numFmtId="2" fontId="0" fillId="8" borderId="14" xfId="0" applyNumberFormat="1" applyFill="1" applyBorder="1" applyProtection="1">
      <protection hidden="1"/>
    </xf>
    <xf numFmtId="2" fontId="0" fillId="8" borderId="15" xfId="0" applyNumberFormat="1" applyFill="1" applyBorder="1" applyProtection="1">
      <protection hidden="1"/>
    </xf>
    <xf numFmtId="2" fontId="0" fillId="8" borderId="16" xfId="0" applyNumberFormat="1" applyFill="1" applyBorder="1" applyProtection="1">
      <protection hidden="1"/>
    </xf>
    <xf numFmtId="176" fontId="0" fillId="8" borderId="17" xfId="0" applyNumberFormat="1" applyFill="1" applyBorder="1" applyProtection="1">
      <protection hidden="1"/>
    </xf>
    <xf numFmtId="176" fontId="0" fillId="8" borderId="15" xfId="0" applyNumberFormat="1" applyFill="1" applyBorder="1" applyProtection="1">
      <protection hidden="1"/>
    </xf>
    <xf numFmtId="176" fontId="0" fillId="8" borderId="18" xfId="0" applyNumberFormat="1" applyFill="1" applyBorder="1" applyProtection="1">
      <protection hidden="1"/>
    </xf>
    <xf numFmtId="176" fontId="0" fillId="0" borderId="0" xfId="0" applyNumberFormat="1" applyProtection="1">
      <protection hidden="1"/>
    </xf>
    <xf numFmtId="0" fontId="3" fillId="8" borderId="19" xfId="0" applyFont="1" applyFill="1" applyBorder="1" applyProtection="1">
      <protection hidden="1"/>
    </xf>
    <xf numFmtId="2" fontId="0" fillId="8" borderId="20" xfId="0" applyNumberFormat="1" applyFill="1" applyBorder="1" applyProtection="1">
      <protection hidden="1"/>
    </xf>
    <xf numFmtId="2" fontId="0" fillId="8" borderId="21" xfId="0" applyNumberFormat="1" applyFill="1" applyBorder="1" applyProtection="1">
      <protection hidden="1"/>
    </xf>
    <xf numFmtId="2" fontId="0" fillId="8" borderId="22" xfId="0" applyNumberFormat="1" applyFill="1" applyBorder="1" applyProtection="1">
      <protection hidden="1"/>
    </xf>
    <xf numFmtId="2" fontId="0" fillId="8" borderId="23" xfId="0" applyNumberFormat="1" applyFill="1" applyBorder="1" applyProtection="1">
      <protection hidden="1"/>
    </xf>
    <xf numFmtId="176" fontId="0" fillId="8" borderId="21" xfId="0" applyNumberFormat="1" applyFill="1" applyBorder="1" applyProtection="1">
      <protection hidden="1"/>
    </xf>
    <xf numFmtId="2" fontId="0" fillId="8" borderId="24" xfId="0" applyNumberFormat="1" applyFill="1" applyBorder="1" applyProtection="1">
      <protection hidden="1"/>
    </xf>
    <xf numFmtId="0" fontId="0" fillId="4" borderId="25" xfId="0" applyFill="1" applyBorder="1" applyProtection="1">
      <protection hidden="1"/>
    </xf>
    <xf numFmtId="2" fontId="0" fillId="4" borderId="26" xfId="0" applyNumberFormat="1" applyFill="1" applyBorder="1" applyProtection="1">
      <protection hidden="1"/>
    </xf>
    <xf numFmtId="2" fontId="0" fillId="4" borderId="27" xfId="0" applyNumberFormat="1" applyFill="1" applyBorder="1" applyProtection="1">
      <protection hidden="1"/>
    </xf>
    <xf numFmtId="2" fontId="0" fillId="4" borderId="28" xfId="0" applyNumberFormat="1" applyFill="1" applyBorder="1" applyProtection="1">
      <protection hidden="1"/>
    </xf>
    <xf numFmtId="176" fontId="0" fillId="4" borderId="29" xfId="0" applyNumberFormat="1" applyFill="1" applyBorder="1" applyProtection="1">
      <protection hidden="1"/>
    </xf>
    <xf numFmtId="176" fontId="0" fillId="4" borderId="27" xfId="0" applyNumberFormat="1" applyFill="1" applyBorder="1" applyProtection="1">
      <protection hidden="1"/>
    </xf>
    <xf numFmtId="176" fontId="0" fillId="4" borderId="30" xfId="0" applyNumberFormat="1" applyFill="1" applyBorder="1" applyProtection="1">
      <protection hidden="1"/>
    </xf>
    <xf numFmtId="0" fontId="0" fillId="4" borderId="19" xfId="0" applyFill="1" applyBorder="1" applyProtection="1">
      <protection hidden="1"/>
    </xf>
    <xf numFmtId="2" fontId="0" fillId="4" borderId="20" xfId="0" applyNumberFormat="1" applyFill="1" applyBorder="1" applyProtection="1">
      <protection hidden="1"/>
    </xf>
    <xf numFmtId="2" fontId="0" fillId="4" borderId="22" xfId="0" applyNumberFormat="1" applyFill="1" applyBorder="1" applyProtection="1">
      <protection hidden="1"/>
    </xf>
    <xf numFmtId="176" fontId="0" fillId="4" borderId="23" xfId="0" applyNumberFormat="1" applyFill="1" applyBorder="1" applyProtection="1">
      <protection hidden="1"/>
    </xf>
    <xf numFmtId="176" fontId="0" fillId="4" borderId="21" xfId="0" applyNumberFormat="1" applyFill="1" applyBorder="1" applyProtection="1">
      <protection hidden="1"/>
    </xf>
    <xf numFmtId="176" fontId="0" fillId="4" borderId="24" xfId="0" applyNumberFormat="1" applyFill="1" applyBorder="1" applyProtection="1">
      <protection hidden="1"/>
    </xf>
    <xf numFmtId="2" fontId="0" fillId="4" borderId="21" xfId="0" applyNumberFormat="1" applyFill="1" applyBorder="1" applyProtection="1">
      <protection hidden="1"/>
    </xf>
    <xf numFmtId="2" fontId="0" fillId="4" borderId="23" xfId="0" applyNumberFormat="1" applyFill="1" applyBorder="1" applyProtection="1">
      <protection hidden="1"/>
    </xf>
    <xf numFmtId="178" fontId="0" fillId="4" borderId="27" xfId="0" applyNumberFormat="1" applyFill="1" applyBorder="1" applyProtection="1">
      <protection hidden="1"/>
    </xf>
    <xf numFmtId="0" fontId="0" fillId="3" borderId="25" xfId="0" applyFill="1" applyBorder="1" applyProtection="1">
      <protection hidden="1"/>
    </xf>
    <xf numFmtId="10" fontId="0" fillId="3" borderId="26" xfId="1" applyNumberFormat="1" applyFont="1" applyFill="1" applyBorder="1" applyProtection="1">
      <protection hidden="1"/>
    </xf>
    <xf numFmtId="10" fontId="0" fillId="3" borderId="27" xfId="1" applyNumberFormat="1" applyFont="1" applyFill="1" applyBorder="1" applyProtection="1">
      <protection hidden="1"/>
    </xf>
    <xf numFmtId="10" fontId="0" fillId="3" borderId="28" xfId="1" applyNumberFormat="1" applyFont="1" applyFill="1" applyBorder="1" applyProtection="1">
      <protection hidden="1"/>
    </xf>
    <xf numFmtId="10" fontId="0" fillId="3" borderId="29" xfId="1" applyNumberFormat="1" applyFont="1" applyFill="1" applyBorder="1" applyProtection="1">
      <protection hidden="1"/>
    </xf>
    <xf numFmtId="10" fontId="0" fillId="3" borderId="21" xfId="1" applyNumberFormat="1" applyFont="1" applyFill="1" applyBorder="1" applyProtection="1">
      <protection hidden="1"/>
    </xf>
    <xf numFmtId="10" fontId="0" fillId="3" borderId="30" xfId="1" applyNumberFormat="1" applyFont="1" applyFill="1" applyBorder="1" applyProtection="1">
      <protection hidden="1"/>
    </xf>
    <xf numFmtId="0" fontId="0" fillId="3" borderId="19" xfId="0" applyFill="1" applyBorder="1" applyProtection="1">
      <protection hidden="1"/>
    </xf>
    <xf numFmtId="2" fontId="0" fillId="3" borderId="20" xfId="1" applyNumberFormat="1" applyFont="1" applyFill="1" applyBorder="1" applyProtection="1">
      <protection hidden="1"/>
    </xf>
    <xf numFmtId="2" fontId="0" fillId="3" borderId="21" xfId="1" applyNumberFormat="1" applyFont="1" applyFill="1" applyBorder="1" applyProtection="1">
      <protection hidden="1"/>
    </xf>
    <xf numFmtId="2" fontId="0" fillId="3" borderId="22" xfId="1" applyNumberFormat="1" applyFont="1" applyFill="1" applyBorder="1" applyProtection="1">
      <protection hidden="1"/>
    </xf>
    <xf numFmtId="2" fontId="0" fillId="3" borderId="23" xfId="0" applyNumberFormat="1" applyFill="1" applyBorder="1" applyProtection="1">
      <protection hidden="1"/>
    </xf>
    <xf numFmtId="176" fontId="0" fillId="3" borderId="21" xfId="0" applyNumberFormat="1" applyFill="1" applyBorder="1" applyProtection="1">
      <protection hidden="1"/>
    </xf>
    <xf numFmtId="176" fontId="0" fillId="3" borderId="24" xfId="0" applyNumberFormat="1" applyFill="1" applyBorder="1" applyProtection="1">
      <protection hidden="1"/>
    </xf>
    <xf numFmtId="0" fontId="0" fillId="0" borderId="25" xfId="0" applyBorder="1" applyProtection="1">
      <protection hidden="1"/>
    </xf>
    <xf numFmtId="10" fontId="0" fillId="0" borderId="26" xfId="1" applyNumberFormat="1" applyFont="1" applyBorder="1" applyProtection="1">
      <protection hidden="1"/>
    </xf>
    <xf numFmtId="10" fontId="0" fillId="0" borderId="27" xfId="1" applyNumberFormat="1" applyFont="1" applyBorder="1" applyProtection="1">
      <protection hidden="1"/>
    </xf>
    <xf numFmtId="10" fontId="0" fillId="0" borderId="28" xfId="1" applyNumberFormat="1" applyFont="1" applyBorder="1" applyProtection="1">
      <protection hidden="1"/>
    </xf>
    <xf numFmtId="10" fontId="0" fillId="0" borderId="29" xfId="1" applyNumberFormat="1" applyFont="1" applyBorder="1" applyProtection="1">
      <protection hidden="1"/>
    </xf>
    <xf numFmtId="10" fontId="0" fillId="0" borderId="30" xfId="1" applyNumberFormat="1" applyFont="1" applyBorder="1" applyProtection="1">
      <protection hidden="1"/>
    </xf>
    <xf numFmtId="0" fontId="0" fillId="0" borderId="19" xfId="0" applyBorder="1" applyProtection="1">
      <protection hidden="1"/>
    </xf>
    <xf numFmtId="2" fontId="0" fillId="0" borderId="20" xfId="1" applyNumberFormat="1" applyFont="1" applyBorder="1" applyProtection="1">
      <protection hidden="1"/>
    </xf>
    <xf numFmtId="2" fontId="0" fillId="0" borderId="22" xfId="1" applyNumberFormat="1" applyFont="1" applyBorder="1" applyProtection="1">
      <protection hidden="1"/>
    </xf>
    <xf numFmtId="176" fontId="0" fillId="0" borderId="23" xfId="0" applyNumberFormat="1" applyBorder="1" applyProtection="1">
      <protection hidden="1"/>
    </xf>
    <xf numFmtId="176" fontId="0" fillId="0" borderId="21" xfId="0" applyNumberFormat="1" applyBorder="1" applyProtection="1">
      <protection hidden="1"/>
    </xf>
    <xf numFmtId="176" fontId="0" fillId="7" borderId="21" xfId="0" applyNumberFormat="1" applyFill="1" applyBorder="1" applyProtection="1">
      <protection hidden="1"/>
    </xf>
    <xf numFmtId="176" fontId="0" fillId="0" borderId="24" xfId="0" applyNumberFormat="1" applyBorder="1" applyProtection="1">
      <protection hidden="1"/>
    </xf>
    <xf numFmtId="2" fontId="0" fillId="0" borderId="21" xfId="1" applyNumberFormat="1" applyFont="1" applyBorder="1" applyProtection="1">
      <protection hidden="1"/>
    </xf>
    <xf numFmtId="0" fontId="0" fillId="0" borderId="21" xfId="1" applyNumberFormat="1" applyFont="1" applyBorder="1" applyProtection="1">
      <protection hidden="1"/>
    </xf>
    <xf numFmtId="0" fontId="0" fillId="5" borderId="25" xfId="0" applyFill="1" applyBorder="1" applyProtection="1">
      <protection hidden="1"/>
    </xf>
    <xf numFmtId="10" fontId="0" fillId="5" borderId="26" xfId="1" applyNumberFormat="1" applyFont="1" applyFill="1" applyBorder="1" applyProtection="1">
      <protection hidden="1"/>
    </xf>
    <xf numFmtId="10" fontId="0" fillId="5" borderId="27" xfId="1" applyNumberFormat="1" applyFont="1" applyFill="1" applyBorder="1" applyProtection="1">
      <protection hidden="1"/>
    </xf>
    <xf numFmtId="10" fontId="0" fillId="5" borderId="28" xfId="1" applyNumberFormat="1" applyFont="1" applyFill="1" applyBorder="1" applyProtection="1">
      <protection hidden="1"/>
    </xf>
    <xf numFmtId="9" fontId="0" fillId="5" borderId="29" xfId="1" applyFont="1" applyFill="1" applyBorder="1" applyProtection="1">
      <protection hidden="1"/>
    </xf>
    <xf numFmtId="9" fontId="0" fillId="5" borderId="27" xfId="1" applyFont="1" applyFill="1" applyBorder="1" applyProtection="1">
      <protection hidden="1"/>
    </xf>
    <xf numFmtId="9" fontId="0" fillId="5" borderId="30" xfId="1" applyFont="1" applyFill="1" applyBorder="1" applyProtection="1">
      <protection hidden="1"/>
    </xf>
    <xf numFmtId="0" fontId="0" fillId="5" borderId="19" xfId="0" applyFill="1" applyBorder="1" applyProtection="1">
      <protection hidden="1"/>
    </xf>
    <xf numFmtId="0" fontId="0" fillId="5" borderId="20" xfId="1" applyNumberFormat="1" applyFont="1" applyFill="1" applyBorder="1" applyProtection="1">
      <protection hidden="1"/>
    </xf>
    <xf numFmtId="176" fontId="0" fillId="5" borderId="23" xfId="0" applyNumberFormat="1" applyFill="1" applyBorder="1" applyProtection="1">
      <protection hidden="1"/>
    </xf>
    <xf numFmtId="176" fontId="0" fillId="5" borderId="21" xfId="0" applyNumberFormat="1" applyFill="1" applyBorder="1" applyProtection="1">
      <protection hidden="1"/>
    </xf>
    <xf numFmtId="176" fontId="0" fillId="5" borderId="24" xfId="0" applyNumberFormat="1" applyFill="1" applyBorder="1" applyProtection="1">
      <protection hidden="1"/>
    </xf>
    <xf numFmtId="0" fontId="0" fillId="5" borderId="31" xfId="0" applyFill="1" applyBorder="1" applyProtection="1">
      <protection hidden="1"/>
    </xf>
    <xf numFmtId="2" fontId="0" fillId="5" borderId="32" xfId="0" applyNumberFormat="1" applyFill="1" applyBorder="1" applyProtection="1">
      <protection hidden="1"/>
    </xf>
    <xf numFmtId="2" fontId="0" fillId="5" borderId="33" xfId="0" applyNumberFormat="1" applyFill="1" applyBorder="1" applyProtection="1">
      <protection hidden="1"/>
    </xf>
    <xf numFmtId="2" fontId="0" fillId="5" borderId="34" xfId="0" applyNumberFormat="1" applyFill="1" applyBorder="1" applyProtection="1">
      <protection hidden="1"/>
    </xf>
    <xf numFmtId="176" fontId="0" fillId="5" borderId="35" xfId="0" applyNumberFormat="1" applyFill="1" applyBorder="1" applyProtection="1">
      <protection hidden="1"/>
    </xf>
    <xf numFmtId="176" fontId="0" fillId="5" borderId="33" xfId="0" applyNumberFormat="1" applyFill="1" applyBorder="1" applyProtection="1">
      <protection hidden="1"/>
    </xf>
    <xf numFmtId="176" fontId="0" fillId="5" borderId="36" xfId="0" applyNumberFormat="1" applyFill="1" applyBorder="1" applyProtection="1">
      <protection hidden="1"/>
    </xf>
    <xf numFmtId="0" fontId="0" fillId="5" borderId="37" xfId="0" applyFill="1" applyBorder="1" applyProtection="1">
      <protection hidden="1"/>
    </xf>
    <xf numFmtId="1" fontId="0" fillId="5" borderId="38" xfId="0" applyNumberFormat="1" applyFill="1" applyBorder="1" applyProtection="1">
      <protection hidden="1"/>
    </xf>
    <xf numFmtId="176" fontId="0" fillId="5" borderId="39" xfId="0" applyNumberFormat="1" applyFill="1" applyBorder="1" applyProtection="1">
      <protection hidden="1"/>
    </xf>
    <xf numFmtId="176" fontId="0" fillId="5" borderId="40" xfId="0" applyNumberFormat="1" applyFill="1" applyBorder="1" applyProtection="1">
      <protection hidden="1"/>
    </xf>
    <xf numFmtId="176" fontId="0" fillId="5" borderId="41" xfId="0" applyNumberFormat="1" applyFill="1" applyBorder="1" applyProtection="1">
      <protection hidden="1"/>
    </xf>
    <xf numFmtId="0" fontId="4" fillId="2" borderId="1" xfId="0" applyFont="1" applyFill="1" applyBorder="1" applyAlignment="1" applyProtection="1">
      <alignment horizontal="center" wrapText="1"/>
      <protection hidden="1"/>
    </xf>
    <xf numFmtId="0" fontId="4" fillId="3" borderId="1" xfId="0" applyFont="1" applyFill="1" applyBorder="1" applyProtection="1">
      <protection hidden="1"/>
    </xf>
    <xf numFmtId="1" fontId="4" fillId="2" borderId="4" xfId="0" applyNumberFormat="1" applyFont="1" applyFill="1" applyBorder="1" applyProtection="1">
      <protection hidden="1"/>
    </xf>
    <xf numFmtId="0" fontId="4" fillId="2" borderId="1" xfId="0" applyFont="1" applyFill="1" applyBorder="1" applyProtection="1">
      <protection hidden="1"/>
    </xf>
    <xf numFmtId="0" fontId="4" fillId="2" borderId="4" xfId="0" applyFont="1" applyFill="1" applyBorder="1" applyProtection="1">
      <protection hidden="1"/>
    </xf>
    <xf numFmtId="0" fontId="4" fillId="3" borderId="2" xfId="0" applyFont="1" applyFill="1" applyBorder="1" applyProtection="1">
      <protection hidden="1"/>
    </xf>
    <xf numFmtId="0" fontId="5" fillId="3" borderId="1" xfId="0" applyFont="1" applyFill="1" applyBorder="1" applyProtection="1">
      <protection hidden="1"/>
    </xf>
    <xf numFmtId="0" fontId="4" fillId="3" borderId="5" xfId="0" applyFont="1" applyFill="1" applyBorder="1" applyProtection="1">
      <protection hidden="1"/>
    </xf>
    <xf numFmtId="1" fontId="4" fillId="3" borderId="4" xfId="0" applyNumberFormat="1" applyFont="1" applyFill="1" applyBorder="1" applyProtection="1">
      <protection hidden="1"/>
    </xf>
    <xf numFmtId="0" fontId="0" fillId="3" borderId="2" xfId="0" applyFill="1" applyBorder="1" applyProtection="1">
      <protection hidden="1"/>
    </xf>
    <xf numFmtId="0" fontId="0" fillId="3" borderId="42" xfId="0" applyFill="1" applyBorder="1" applyProtection="1">
      <protection hidden="1"/>
    </xf>
    <xf numFmtId="0" fontId="0" fillId="3" borderId="3" xfId="0" applyFill="1" applyBorder="1" applyProtection="1">
      <protection hidden="1"/>
    </xf>
    <xf numFmtId="0" fontId="0" fillId="2" borderId="2" xfId="0" applyFill="1" applyBorder="1" applyProtection="1">
      <protection hidden="1"/>
    </xf>
    <xf numFmtId="0" fontId="0" fillId="2" borderId="42" xfId="0" applyFill="1" applyBorder="1" applyProtection="1">
      <protection hidden="1"/>
    </xf>
    <xf numFmtId="0" fontId="0" fillId="2" borderId="3" xfId="0" applyFill="1" applyBorder="1" applyProtection="1">
      <protection hidden="1"/>
    </xf>
    <xf numFmtId="0" fontId="0" fillId="3" borderId="43" xfId="0" applyFill="1" applyBorder="1" applyProtection="1">
      <protection hidden="1"/>
    </xf>
    <xf numFmtId="0" fontId="0" fillId="3" borderId="0" xfId="0" applyFill="1" applyBorder="1" applyProtection="1">
      <protection hidden="1"/>
    </xf>
    <xf numFmtId="0" fontId="0" fillId="3" borderId="44" xfId="0" applyFill="1" applyBorder="1" applyProtection="1">
      <protection hidden="1"/>
    </xf>
    <xf numFmtId="0" fontId="0" fillId="2" borderId="43" xfId="0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0" fillId="2" borderId="44" xfId="0" applyFill="1" applyBorder="1" applyProtection="1">
      <protection hidden="1"/>
    </xf>
    <xf numFmtId="0" fontId="0" fillId="3" borderId="5" xfId="0" applyFill="1" applyBorder="1" applyProtection="1">
      <protection hidden="1"/>
    </xf>
    <xf numFmtId="177" fontId="0" fillId="3" borderId="45" xfId="1" applyNumberFormat="1" applyFont="1" applyFill="1" applyBorder="1" applyProtection="1">
      <protection hidden="1"/>
    </xf>
    <xf numFmtId="177" fontId="0" fillId="3" borderId="6" xfId="1" applyNumberFormat="1" applyFont="1" applyFill="1" applyBorder="1" applyProtection="1">
      <protection hidden="1"/>
    </xf>
    <xf numFmtId="0" fontId="0" fillId="2" borderId="5" xfId="0" applyFill="1" applyBorder="1" applyProtection="1">
      <protection hidden="1"/>
    </xf>
    <xf numFmtId="177" fontId="0" fillId="2" borderId="45" xfId="1" applyNumberFormat="1" applyFont="1" applyFill="1" applyBorder="1" applyProtection="1">
      <protection hidden="1"/>
    </xf>
    <xf numFmtId="177" fontId="0" fillId="2" borderId="6" xfId="1" applyNumberFormat="1" applyFont="1" applyFill="1" applyBorder="1" applyProtection="1">
      <protection hidden="1"/>
    </xf>
    <xf numFmtId="0" fontId="0" fillId="0" borderId="0" xfId="0" applyBorder="1" applyProtection="1">
      <protection hidden="1"/>
    </xf>
    <xf numFmtId="0" fontId="0" fillId="5" borderId="2" xfId="0" applyFill="1" applyBorder="1" applyProtection="1">
      <protection hidden="1"/>
    </xf>
    <xf numFmtId="0" fontId="0" fillId="5" borderId="42" xfId="0" applyFill="1" applyBorder="1" applyProtection="1">
      <protection hidden="1"/>
    </xf>
    <xf numFmtId="0" fontId="0" fillId="5" borderId="3" xfId="0" applyFill="1" applyBorder="1" applyProtection="1">
      <protection hidden="1"/>
    </xf>
    <xf numFmtId="0" fontId="0" fillId="5" borderId="43" xfId="0" applyFill="1" applyBorder="1" applyProtection="1">
      <protection hidden="1"/>
    </xf>
    <xf numFmtId="0" fontId="0" fillId="5" borderId="0" xfId="0" applyFill="1" applyBorder="1" applyProtection="1">
      <protection hidden="1"/>
    </xf>
    <xf numFmtId="0" fontId="0" fillId="5" borderId="44" xfId="0" applyFill="1" applyBorder="1" applyProtection="1">
      <protection hidden="1"/>
    </xf>
    <xf numFmtId="0" fontId="0" fillId="5" borderId="5" xfId="0" applyFill="1" applyBorder="1" applyProtection="1">
      <protection hidden="1"/>
    </xf>
    <xf numFmtId="177" fontId="0" fillId="5" borderId="45" xfId="1" applyNumberFormat="1" applyFont="1" applyFill="1" applyBorder="1" applyProtection="1">
      <protection hidden="1"/>
    </xf>
    <xf numFmtId="177" fontId="0" fillId="5" borderId="6" xfId="1" applyNumberFormat="1" applyFont="1" applyFill="1" applyBorder="1" applyProtection="1">
      <protection hidden="1"/>
    </xf>
    <xf numFmtId="0" fontId="8" fillId="0" borderId="13" xfId="0" applyFont="1" applyBorder="1" applyProtection="1">
      <protection hidden="1"/>
    </xf>
    <xf numFmtId="0" fontId="0" fillId="0" borderId="46" xfId="0" applyBorder="1" applyProtection="1">
      <protection hidden="1"/>
    </xf>
    <xf numFmtId="177" fontId="0" fillId="3" borderId="0" xfId="1" applyNumberFormat="1" applyFont="1" applyFill="1" applyBorder="1" applyProtection="1">
      <protection hidden="1"/>
    </xf>
    <xf numFmtId="177" fontId="0" fillId="2" borderId="0" xfId="1" applyNumberFormat="1" applyFont="1" applyFill="1" applyBorder="1" applyProtection="1">
      <protection hidden="1"/>
    </xf>
    <xf numFmtId="177" fontId="0" fillId="2" borderId="44" xfId="1" applyNumberFormat="1" applyFont="1" applyFill="1" applyBorder="1" applyProtection="1">
      <protection hidden="1"/>
    </xf>
    <xf numFmtId="0" fontId="0" fillId="2" borderId="45" xfId="0" applyFill="1" applyBorder="1" applyProtection="1">
      <protection hidden="1"/>
    </xf>
    <xf numFmtId="9" fontId="3" fillId="0" borderId="37" xfId="0" applyNumberFormat="1" applyFont="1" applyBorder="1" applyProtection="1">
      <protection hidden="1"/>
    </xf>
    <xf numFmtId="9" fontId="3" fillId="0" borderId="0" xfId="0" applyNumberFormat="1" applyFont="1" applyBorder="1" applyProtection="1">
      <protection hidden="1"/>
    </xf>
    <xf numFmtId="177" fontId="0" fillId="3" borderId="44" xfId="1" applyNumberFormat="1" applyFont="1" applyFill="1" applyBorder="1" applyProtection="1">
      <protection hidden="1"/>
    </xf>
    <xf numFmtId="0" fontId="0" fillId="2" borderId="47" xfId="0" applyFill="1" applyBorder="1" applyAlignment="1" applyProtection="1">
      <alignment wrapText="1"/>
      <protection hidden="1"/>
    </xf>
    <xf numFmtId="177" fontId="0" fillId="2" borderId="48" xfId="1" applyNumberFormat="1" applyFont="1" applyFill="1" applyBorder="1" applyProtection="1">
      <protection hidden="1"/>
    </xf>
    <xf numFmtId="177" fontId="0" fillId="2" borderId="49" xfId="1" applyNumberFormat="1" applyFont="1" applyFill="1" applyBorder="1" applyProtection="1">
      <protection hidden="1"/>
    </xf>
    <xf numFmtId="0" fontId="0" fillId="2" borderId="43" xfId="0" applyFill="1" applyBorder="1" applyAlignment="1" applyProtection="1">
      <alignment wrapText="1"/>
      <protection hidden="1"/>
    </xf>
    <xf numFmtId="0" fontId="0" fillId="2" borderId="5" xfId="0" applyFill="1" applyBorder="1" applyAlignment="1" applyProtection="1">
      <alignment wrapText="1"/>
      <protection hidden="1"/>
    </xf>
    <xf numFmtId="0" fontId="4" fillId="3" borderId="42" xfId="0" applyFont="1" applyFill="1" applyBorder="1" applyProtection="1">
      <protection hidden="1"/>
    </xf>
    <xf numFmtId="0" fontId="4" fillId="2" borderId="2" xfId="0" applyFont="1" applyFill="1" applyBorder="1" applyProtection="1">
      <protection hidden="1"/>
    </xf>
    <xf numFmtId="0" fontId="4" fillId="2" borderId="42" xfId="0" applyFont="1" applyFill="1" applyBorder="1" applyProtection="1">
      <protection hidden="1"/>
    </xf>
    <xf numFmtId="0" fontId="4" fillId="3" borderId="43" xfId="0" applyFont="1" applyFill="1" applyBorder="1" applyProtection="1">
      <protection hidden="1"/>
    </xf>
    <xf numFmtId="0" fontId="4" fillId="3" borderId="44" xfId="0" applyFont="1" applyFill="1" applyBorder="1" applyProtection="1">
      <protection hidden="1"/>
    </xf>
    <xf numFmtId="0" fontId="4" fillId="2" borderId="43" xfId="0" applyFont="1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4" fillId="2" borderId="44" xfId="0" applyFont="1" applyFill="1" applyBorder="1" applyProtection="1">
      <protection hidden="1"/>
    </xf>
    <xf numFmtId="0" fontId="4" fillId="3" borderId="45" xfId="0" applyFont="1" applyFill="1" applyBorder="1" applyProtection="1">
      <protection hidden="1"/>
    </xf>
    <xf numFmtId="0" fontId="4" fillId="3" borderId="6" xfId="0" applyFont="1" applyFill="1" applyBorder="1" applyProtection="1">
      <protection hidden="1"/>
    </xf>
    <xf numFmtId="0" fontId="4" fillId="2" borderId="5" xfId="0" applyFont="1" applyFill="1" applyBorder="1" applyProtection="1">
      <protection hidden="1"/>
    </xf>
    <xf numFmtId="0" fontId="4" fillId="2" borderId="45" xfId="0" applyFont="1" applyFill="1" applyBorder="1" applyProtection="1">
      <protection hidden="1"/>
    </xf>
    <xf numFmtId="0" fontId="4" fillId="2" borderId="6" xfId="0" applyFont="1" applyFill="1" applyBorder="1" applyProtection="1">
      <protection hidden="1"/>
    </xf>
    <xf numFmtId="0" fontId="4" fillId="5" borderId="42" xfId="0" applyFont="1" applyFill="1" applyBorder="1" applyProtection="1">
      <protection hidden="1"/>
    </xf>
    <xf numFmtId="0" fontId="4" fillId="5" borderId="43" xfId="0" applyFont="1" applyFill="1" applyBorder="1" applyProtection="1">
      <protection hidden="1"/>
    </xf>
    <xf numFmtId="0" fontId="4" fillId="5" borderId="0" xfId="0" applyFont="1" applyFill="1" applyBorder="1" applyProtection="1">
      <protection hidden="1"/>
    </xf>
    <xf numFmtId="0" fontId="4" fillId="5" borderId="44" xfId="0" applyFont="1" applyFill="1" applyBorder="1" applyProtection="1">
      <protection hidden="1"/>
    </xf>
    <xf numFmtId="0" fontId="4" fillId="5" borderId="45" xfId="0" applyFont="1" applyFill="1" applyBorder="1" applyProtection="1">
      <protection hidden="1"/>
    </xf>
    <xf numFmtId="1" fontId="4" fillId="5" borderId="45" xfId="0" applyNumberFormat="1" applyFont="1" applyFill="1" applyBorder="1" applyProtection="1">
      <protection hidden="1"/>
    </xf>
    <xf numFmtId="0" fontId="4" fillId="5" borderId="6" xfId="0" applyFont="1" applyFill="1" applyBorder="1" applyProtection="1">
      <protection hidden="1"/>
    </xf>
    <xf numFmtId="0" fontId="5" fillId="2" borderId="45" xfId="0" applyFont="1" applyFill="1" applyBorder="1" applyProtection="1">
      <protection hidden="1"/>
    </xf>
    <xf numFmtId="0" fontId="5" fillId="2" borderId="6" xfId="0" applyFont="1" applyFill="1" applyBorder="1" applyProtection="1">
      <protection hidden="1"/>
    </xf>
    <xf numFmtId="0" fontId="5" fillId="3" borderId="45" xfId="0" applyFont="1" applyFill="1" applyBorder="1" applyProtection="1">
      <protection hidden="1"/>
    </xf>
    <xf numFmtId="0" fontId="5" fillId="3" borderId="6" xfId="0" applyFont="1" applyFill="1" applyBorder="1" applyProtection="1">
      <protection hidden="1"/>
    </xf>
    <xf numFmtId="0" fontId="4" fillId="2" borderId="47" xfId="0" applyFont="1" applyFill="1" applyBorder="1" applyAlignment="1" applyProtection="1">
      <alignment wrapText="1"/>
      <protection hidden="1"/>
    </xf>
    <xf numFmtId="0" fontId="5" fillId="2" borderId="48" xfId="0" applyFont="1" applyFill="1" applyBorder="1" applyProtection="1">
      <protection hidden="1"/>
    </xf>
    <xf numFmtId="0" fontId="5" fillId="2" borderId="49" xfId="0" applyFont="1" applyFill="1" applyBorder="1" applyProtection="1">
      <protection hidden="1"/>
    </xf>
    <xf numFmtId="0" fontId="4" fillId="2" borderId="43" xfId="0" applyFont="1" applyFill="1" applyBorder="1" applyAlignment="1" applyProtection="1">
      <alignment wrapText="1"/>
      <protection hidden="1"/>
    </xf>
    <xf numFmtId="0" fontId="4" fillId="2" borderId="5" xfId="0" applyFont="1" applyFill="1" applyBorder="1" applyAlignment="1" applyProtection="1">
      <alignment wrapText="1"/>
      <protection hidden="1"/>
    </xf>
    <xf numFmtId="1" fontId="4" fillId="5" borderId="6" xfId="0" applyNumberFormat="1" applyFont="1" applyFill="1" applyBorder="1" applyProtection="1">
      <protection hidden="1"/>
    </xf>
    <xf numFmtId="9" fontId="4" fillId="5" borderId="0" xfId="1" applyFont="1" applyFill="1" applyBorder="1" applyProtection="1">
      <protection hidden="1"/>
    </xf>
    <xf numFmtId="9" fontId="4" fillId="5" borderId="44" xfId="1" applyFont="1" applyFill="1" applyBorder="1" applyProtection="1">
      <protection hidden="1"/>
    </xf>
    <xf numFmtId="9" fontId="4" fillId="5" borderId="45" xfId="1" applyFont="1" applyFill="1" applyBorder="1" applyProtection="1">
      <protection hidden="1"/>
    </xf>
    <xf numFmtId="9" fontId="4" fillId="5" borderId="6" xfId="1" applyFont="1" applyFill="1" applyBorder="1" applyProtection="1">
      <protection hidden="1"/>
    </xf>
    <xf numFmtId="10" fontId="5" fillId="0" borderId="8" xfId="0" applyNumberFormat="1" applyFont="1" applyBorder="1" applyProtection="1">
      <protection hidden="1"/>
    </xf>
    <xf numFmtId="9" fontId="0" fillId="0" borderId="46" xfId="0" applyNumberFormat="1" applyBorder="1" applyProtection="1">
      <protection locked="0"/>
    </xf>
    <xf numFmtId="0" fontId="0" fillId="10" borderId="0" xfId="0" applyFill="1" applyProtection="1">
      <protection locked="0"/>
    </xf>
    <xf numFmtId="0" fontId="0" fillId="10" borderId="51" xfId="0" applyFill="1" applyBorder="1" applyProtection="1">
      <protection locked="0"/>
    </xf>
    <xf numFmtId="176" fontId="0" fillId="10" borderId="15" xfId="0" applyNumberFormat="1" applyFill="1" applyBorder="1" applyProtection="1">
      <protection locked="0"/>
    </xf>
    <xf numFmtId="176" fontId="0" fillId="10" borderId="27" xfId="0" applyNumberFormat="1" applyFill="1" applyBorder="1" applyProtection="1">
      <protection locked="0"/>
    </xf>
    <xf numFmtId="10" fontId="0" fillId="10" borderId="27" xfId="1" applyNumberFormat="1" applyFont="1" applyFill="1" applyBorder="1" applyProtection="1">
      <protection locked="0"/>
    </xf>
    <xf numFmtId="9" fontId="0" fillId="10" borderId="27" xfId="1" applyFont="1" applyFill="1" applyBorder="1" applyProtection="1">
      <protection locked="0"/>
    </xf>
    <xf numFmtId="176" fontId="0" fillId="10" borderId="33" xfId="0" applyNumberFormat="1" applyFill="1" applyBorder="1" applyProtection="1">
      <protection locked="0"/>
    </xf>
    <xf numFmtId="9" fontId="4" fillId="0" borderId="6" xfId="0" applyNumberFormat="1" applyFont="1" applyBorder="1" applyProtection="1">
      <protection locked="0"/>
    </xf>
    <xf numFmtId="9" fontId="5" fillId="0" borderId="6" xfId="0" applyNumberFormat="1" applyFont="1" applyBorder="1" applyProtection="1">
      <protection locked="0"/>
    </xf>
    <xf numFmtId="9" fontId="4" fillId="0" borderId="8" xfId="0" applyNumberFormat="1" applyFont="1" applyFill="1" applyBorder="1" applyProtection="1">
      <protection locked="0"/>
    </xf>
    <xf numFmtId="9" fontId="5" fillId="0" borderId="8" xfId="0" applyNumberFormat="1" applyFont="1" applyBorder="1" applyProtection="1">
      <protection locked="0"/>
    </xf>
    <xf numFmtId="1" fontId="4" fillId="0" borderId="0" xfId="0" applyNumberFormat="1" applyFont="1" applyProtection="1">
      <protection hidden="1"/>
    </xf>
    <xf numFmtId="177" fontId="13" fillId="0" borderId="7" xfId="1" applyNumberFormat="1" applyFont="1" applyFill="1" applyBorder="1" applyProtection="1">
      <protection hidden="1"/>
    </xf>
    <xf numFmtId="10" fontId="14" fillId="0" borderId="4" xfId="1" applyNumberFormat="1" applyFont="1" applyFill="1" applyBorder="1" applyProtection="1">
      <protection hidden="1"/>
    </xf>
    <xf numFmtId="177" fontId="15" fillId="0" borderId="7" xfId="1" applyNumberFormat="1" applyFont="1" applyFill="1" applyBorder="1" applyProtection="1">
      <protection hidden="1"/>
    </xf>
    <xf numFmtId="9" fontId="16" fillId="0" borderId="6" xfId="0" applyNumberFormat="1" applyFont="1" applyBorder="1" applyProtection="1">
      <protection locked="0"/>
    </xf>
    <xf numFmtId="10" fontId="17" fillId="0" borderId="4" xfId="1" applyNumberFormat="1" applyFont="1" applyFill="1" applyBorder="1" applyProtection="1">
      <protection hidden="1"/>
    </xf>
    <xf numFmtId="0" fontId="8" fillId="6" borderId="8" xfId="0" applyFont="1" applyFill="1" applyBorder="1" applyProtection="1">
      <protection hidden="1"/>
    </xf>
    <xf numFmtId="0" fontId="19" fillId="0" borderId="0" xfId="0" applyFont="1" applyProtection="1">
      <protection hidden="1"/>
    </xf>
    <xf numFmtId="0" fontId="19" fillId="0" borderId="54" xfId="0" applyFont="1" applyBorder="1" applyProtection="1">
      <protection hidden="1"/>
    </xf>
    <xf numFmtId="0" fontId="19" fillId="0" borderId="55" xfId="0" applyNumberFormat="1" applyFont="1" applyFill="1" applyBorder="1" applyProtection="1">
      <protection hidden="1"/>
    </xf>
    <xf numFmtId="0" fontId="19" fillId="0" borderId="55" xfId="0" applyFont="1" applyFill="1" applyBorder="1" applyProtection="1">
      <protection hidden="1"/>
    </xf>
    <xf numFmtId="0" fontId="19" fillId="0" borderId="56" xfId="0" applyFont="1" applyFill="1" applyBorder="1" applyProtection="1">
      <protection hidden="1"/>
    </xf>
    <xf numFmtId="0" fontId="19" fillId="2" borderId="55" xfId="0" applyNumberFormat="1" applyFont="1" applyFill="1" applyBorder="1" applyProtection="1">
      <protection hidden="1"/>
    </xf>
    <xf numFmtId="0" fontId="19" fillId="3" borderId="17" xfId="0" applyFont="1" applyFill="1" applyBorder="1" applyProtection="1">
      <protection hidden="1"/>
    </xf>
    <xf numFmtId="0" fontId="19" fillId="3" borderId="15" xfId="0" applyNumberFormat="1" applyFont="1" applyFill="1" applyBorder="1" applyProtection="1">
      <protection hidden="1"/>
    </xf>
    <xf numFmtId="0" fontId="19" fillId="3" borderId="15" xfId="0" applyFont="1" applyFill="1" applyBorder="1" applyProtection="1">
      <protection hidden="1"/>
    </xf>
    <xf numFmtId="0" fontId="19" fillId="3" borderId="18" xfId="0" applyFont="1" applyFill="1" applyBorder="1" applyProtection="1">
      <protection hidden="1"/>
    </xf>
    <xf numFmtId="0" fontId="19" fillId="2" borderId="17" xfId="0" applyFont="1" applyFill="1" applyBorder="1" applyProtection="1">
      <protection hidden="1"/>
    </xf>
    <xf numFmtId="0" fontId="19" fillId="2" borderId="15" xfId="0" applyNumberFormat="1" applyFont="1" applyFill="1" applyBorder="1" applyProtection="1">
      <protection hidden="1"/>
    </xf>
    <xf numFmtId="0" fontId="19" fillId="2" borderId="15" xfId="0" applyFont="1" applyFill="1" applyBorder="1" applyProtection="1">
      <protection hidden="1"/>
    </xf>
    <xf numFmtId="0" fontId="19" fillId="2" borderId="18" xfId="0" applyFont="1" applyFill="1" applyBorder="1" applyProtection="1">
      <protection hidden="1"/>
    </xf>
    <xf numFmtId="0" fontId="19" fillId="3" borderId="50" xfId="0" applyFont="1" applyFill="1" applyBorder="1" applyProtection="1">
      <protection hidden="1"/>
    </xf>
    <xf numFmtId="1" fontId="19" fillId="9" borderId="51" xfId="0" applyNumberFormat="1" applyFont="1" applyFill="1" applyBorder="1" applyProtection="1">
      <protection hidden="1"/>
    </xf>
    <xf numFmtId="1" fontId="19" fillId="9" borderId="57" xfId="0" applyNumberFormat="1" applyFont="1" applyFill="1" applyBorder="1" applyProtection="1">
      <protection hidden="1"/>
    </xf>
    <xf numFmtId="0" fontId="19" fillId="2" borderId="50" xfId="0" applyFont="1" applyFill="1" applyBorder="1" applyProtection="1">
      <protection hidden="1"/>
    </xf>
    <xf numFmtId="0" fontId="19" fillId="9" borderId="51" xfId="0" applyFont="1" applyFill="1" applyBorder="1" applyProtection="1">
      <protection hidden="1"/>
    </xf>
    <xf numFmtId="0" fontId="19" fillId="9" borderId="57" xfId="0" applyFont="1" applyFill="1" applyBorder="1" applyProtection="1">
      <protection hidden="1"/>
    </xf>
    <xf numFmtId="0" fontId="19" fillId="2" borderId="51" xfId="0" applyFont="1" applyFill="1" applyBorder="1" applyProtection="1">
      <protection hidden="1"/>
    </xf>
    <xf numFmtId="0" fontId="19" fillId="2" borderId="57" xfId="0" applyFont="1" applyFill="1" applyBorder="1" applyProtection="1">
      <protection hidden="1"/>
    </xf>
    <xf numFmtId="0" fontId="19" fillId="3" borderId="51" xfId="0" applyFont="1" applyFill="1" applyBorder="1" applyProtection="1">
      <protection hidden="1"/>
    </xf>
    <xf numFmtId="0" fontId="19" fillId="3" borderId="57" xfId="0" applyFont="1" applyFill="1" applyBorder="1" applyProtection="1">
      <protection hidden="1"/>
    </xf>
    <xf numFmtId="0" fontId="19" fillId="2" borderId="39" xfId="0" applyFont="1" applyFill="1" applyBorder="1" applyProtection="1">
      <protection hidden="1"/>
    </xf>
    <xf numFmtId="0" fontId="19" fillId="2" borderId="40" xfId="0" applyFont="1" applyFill="1" applyBorder="1" applyProtection="1">
      <protection hidden="1"/>
    </xf>
    <xf numFmtId="0" fontId="19" fillId="2" borderId="41" xfId="0" applyFont="1" applyFill="1" applyBorder="1" applyProtection="1">
      <protection hidden="1"/>
    </xf>
    <xf numFmtId="0" fontId="19" fillId="3" borderId="39" xfId="0" applyFont="1" applyFill="1" applyBorder="1" applyProtection="1">
      <protection hidden="1"/>
    </xf>
    <xf numFmtId="1" fontId="19" fillId="3" borderId="40" xfId="0" applyNumberFormat="1" applyFont="1" applyFill="1" applyBorder="1" applyProtection="1">
      <protection hidden="1"/>
    </xf>
    <xf numFmtId="1" fontId="19" fillId="3" borderId="41" xfId="0" applyNumberFormat="1" applyFont="1" applyFill="1" applyBorder="1" applyProtection="1">
      <protection hidden="1"/>
    </xf>
    <xf numFmtId="0" fontId="19" fillId="2" borderId="32" xfId="0" applyFont="1" applyFill="1" applyBorder="1" applyProtection="1">
      <protection hidden="1"/>
    </xf>
    <xf numFmtId="0" fontId="19" fillId="2" borderId="33" xfId="0" applyFont="1" applyFill="1" applyBorder="1" applyProtection="1">
      <protection hidden="1"/>
    </xf>
    <xf numFmtId="0" fontId="19" fillId="2" borderId="36" xfId="0" applyFont="1" applyFill="1" applyBorder="1" applyProtection="1">
      <protection hidden="1"/>
    </xf>
    <xf numFmtId="0" fontId="19" fillId="3" borderId="35" xfId="0" applyFont="1" applyFill="1" applyBorder="1" applyProtection="1">
      <protection hidden="1"/>
    </xf>
    <xf numFmtId="0" fontId="19" fillId="3" borderId="33" xfId="0" applyNumberFormat="1" applyFont="1" applyFill="1" applyBorder="1" applyProtection="1">
      <protection hidden="1"/>
    </xf>
    <xf numFmtId="0" fontId="19" fillId="3" borderId="33" xfId="0" applyFont="1" applyFill="1" applyBorder="1" applyProtection="1">
      <protection hidden="1"/>
    </xf>
    <xf numFmtId="0" fontId="19" fillId="3" borderId="34" xfId="0" applyFont="1" applyFill="1" applyBorder="1" applyProtection="1">
      <protection hidden="1"/>
    </xf>
    <xf numFmtId="0" fontId="19" fillId="9" borderId="51" xfId="0" applyNumberFormat="1" applyFont="1" applyFill="1" applyBorder="1" applyProtection="1">
      <protection hidden="1"/>
    </xf>
    <xf numFmtId="0" fontId="19" fillId="9" borderId="58" xfId="0" applyFont="1" applyFill="1" applyBorder="1" applyProtection="1">
      <protection hidden="1"/>
    </xf>
    <xf numFmtId="0" fontId="19" fillId="3" borderId="58" xfId="0" applyFont="1" applyFill="1" applyBorder="1" applyProtection="1">
      <protection hidden="1"/>
    </xf>
    <xf numFmtId="1" fontId="19" fillId="2" borderId="51" xfId="0" applyNumberFormat="1" applyFont="1" applyFill="1" applyBorder="1" applyProtection="1">
      <protection hidden="1"/>
    </xf>
    <xf numFmtId="1" fontId="19" fillId="2" borderId="57" xfId="0" applyNumberFormat="1" applyFont="1" applyFill="1" applyBorder="1" applyProtection="1">
      <protection hidden="1"/>
    </xf>
    <xf numFmtId="0" fontId="20" fillId="3" borderId="52" xfId="0" applyFont="1" applyFill="1" applyBorder="1" applyProtection="1">
      <protection hidden="1"/>
    </xf>
    <xf numFmtId="0" fontId="19" fillId="3" borderId="53" xfId="0" applyFont="1" applyFill="1" applyBorder="1" applyProtection="1">
      <protection hidden="1"/>
    </xf>
    <xf numFmtId="0" fontId="20" fillId="2" borderId="52" xfId="0" applyFont="1" applyFill="1" applyBorder="1" applyProtection="1">
      <protection hidden="1"/>
    </xf>
    <xf numFmtId="0" fontId="19" fillId="2" borderId="53" xfId="0" applyFont="1" applyFill="1" applyBorder="1" applyProtection="1">
      <protection hidden="1"/>
    </xf>
    <xf numFmtId="0" fontId="21" fillId="0" borderId="0" xfId="0" applyFont="1" applyProtection="1">
      <protection hidden="1"/>
    </xf>
    <xf numFmtId="0" fontId="21" fillId="2" borderId="17" xfId="0" applyFont="1" applyFill="1" applyBorder="1" applyProtection="1">
      <protection hidden="1"/>
    </xf>
    <xf numFmtId="0" fontId="21" fillId="2" borderId="15" xfId="0" applyFont="1" applyFill="1" applyBorder="1" applyProtection="1">
      <protection hidden="1"/>
    </xf>
    <xf numFmtId="0" fontId="9" fillId="2" borderId="15" xfId="0" applyFont="1" applyFill="1" applyBorder="1" applyAlignment="1" applyProtection="1">
      <alignment horizontal="center"/>
      <protection hidden="1"/>
    </xf>
    <xf numFmtId="0" fontId="9" fillId="2" borderId="18" xfId="0" applyFont="1" applyFill="1" applyBorder="1" applyAlignment="1" applyProtection="1">
      <alignment horizontal="center"/>
      <protection hidden="1"/>
    </xf>
    <xf numFmtId="0" fontId="22" fillId="2" borderId="8" xfId="0" applyFont="1" applyFill="1" applyBorder="1" applyProtection="1">
      <protection hidden="1"/>
    </xf>
    <xf numFmtId="0" fontId="5" fillId="2" borderId="50" xfId="0" applyFont="1" applyFill="1" applyBorder="1" applyProtection="1">
      <protection hidden="1"/>
    </xf>
    <xf numFmtId="0" fontId="21" fillId="2" borderId="51" xfId="0" applyFont="1" applyFill="1" applyBorder="1" applyProtection="1">
      <protection hidden="1"/>
    </xf>
    <xf numFmtId="0" fontId="21" fillId="0" borderId="51" xfId="0" applyFont="1" applyBorder="1" applyProtection="1">
      <protection hidden="1"/>
    </xf>
    <xf numFmtId="9" fontId="21" fillId="5" borderId="51" xfId="1" applyFont="1" applyFill="1" applyBorder="1" applyProtection="1">
      <protection hidden="1"/>
    </xf>
    <xf numFmtId="177" fontId="21" fillId="5" borderId="51" xfId="1" applyNumberFormat="1" applyFont="1" applyFill="1" applyBorder="1" applyProtection="1">
      <protection hidden="1"/>
    </xf>
    <xf numFmtId="10" fontId="21" fillId="5" borderId="51" xfId="1" applyNumberFormat="1" applyFont="1" applyFill="1" applyBorder="1" applyProtection="1">
      <protection hidden="1"/>
    </xf>
    <xf numFmtId="177" fontId="21" fillId="9" borderId="51" xfId="1" applyNumberFormat="1" applyFont="1" applyFill="1" applyBorder="1" applyProtection="1">
      <protection hidden="1"/>
    </xf>
    <xf numFmtId="0" fontId="5" fillId="5" borderId="50" xfId="0" applyFont="1" applyFill="1" applyBorder="1" applyProtection="1">
      <protection hidden="1"/>
    </xf>
    <xf numFmtId="0" fontId="21" fillId="5" borderId="51" xfId="0" applyFont="1" applyFill="1" applyBorder="1" applyProtection="1">
      <protection hidden="1"/>
    </xf>
    <xf numFmtId="10" fontId="21" fillId="9" borderId="51" xfId="1" applyNumberFormat="1" applyFont="1" applyFill="1" applyBorder="1" applyProtection="1">
      <protection hidden="1"/>
    </xf>
    <xf numFmtId="0" fontId="21" fillId="2" borderId="52" xfId="0" applyFont="1" applyFill="1" applyBorder="1" applyProtection="1">
      <protection hidden="1"/>
    </xf>
    <xf numFmtId="9" fontId="5" fillId="0" borderId="53" xfId="0" applyNumberFormat="1" applyFont="1" applyFill="1" applyBorder="1" applyProtection="1">
      <protection hidden="1"/>
    </xf>
  </cellXfs>
  <cellStyles count="2">
    <cellStyle name="百分比" xfId="1" builtinId="5"/>
    <cellStyle name="常规" xfId="0" builtinId="0"/>
  </cellStyles>
  <dxfs count="36"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chartsheet" Target="chartsheets/sheet5.xml"/><Relationship Id="rId18" Type="http://schemas.openxmlformats.org/officeDocument/2006/relationships/worksheet" Target="worksheets/sheet13.xml"/><Relationship Id="rId26" Type="http://schemas.openxmlformats.org/officeDocument/2006/relationships/worksheet" Target="worksheets/sheet16.xml"/><Relationship Id="rId3" Type="http://schemas.openxmlformats.org/officeDocument/2006/relationships/worksheet" Target="worksheets/sheet3.xml"/><Relationship Id="rId21" Type="http://schemas.openxmlformats.org/officeDocument/2006/relationships/chartsheet" Target="chartsheets/sheet8.xml"/><Relationship Id="rId7" Type="http://schemas.openxmlformats.org/officeDocument/2006/relationships/worksheet" Target="worksheets/sheet6.xml"/><Relationship Id="rId12" Type="http://schemas.openxmlformats.org/officeDocument/2006/relationships/chartsheet" Target="chartsheets/sheet4.xml"/><Relationship Id="rId17" Type="http://schemas.openxmlformats.org/officeDocument/2006/relationships/worksheet" Target="worksheets/sheet12.xml"/><Relationship Id="rId25" Type="http://schemas.openxmlformats.org/officeDocument/2006/relationships/worksheet" Target="worksheets/sheet1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1.xml"/><Relationship Id="rId20" Type="http://schemas.openxmlformats.org/officeDocument/2006/relationships/chartsheet" Target="chartsheets/sheet7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chartsheet" Target="chartsheets/sheet3.xml"/><Relationship Id="rId24" Type="http://schemas.openxmlformats.org/officeDocument/2006/relationships/worksheet" Target="worksheets/sheet14.xml"/><Relationship Id="rId5" Type="http://schemas.openxmlformats.org/officeDocument/2006/relationships/worksheet" Target="worksheets/sheet4.xml"/><Relationship Id="rId15" Type="http://schemas.openxmlformats.org/officeDocument/2006/relationships/worksheet" Target="worksheets/sheet10.xml"/><Relationship Id="rId23" Type="http://schemas.openxmlformats.org/officeDocument/2006/relationships/chartsheet" Target="chartsheets/sheet10.xml"/><Relationship Id="rId28" Type="http://schemas.openxmlformats.org/officeDocument/2006/relationships/theme" Target="theme/theme1.xml"/><Relationship Id="rId10" Type="http://schemas.openxmlformats.org/officeDocument/2006/relationships/chartsheet" Target="chartsheets/sheet2.xml"/><Relationship Id="rId19" Type="http://schemas.openxmlformats.org/officeDocument/2006/relationships/chartsheet" Target="chartsheets/sheet6.xml"/><Relationship Id="rId31" Type="http://schemas.openxmlformats.org/officeDocument/2006/relationships/calcChain" Target="calcChain.xml"/><Relationship Id="rId4" Type="http://schemas.openxmlformats.org/officeDocument/2006/relationships/chartsheet" Target="chartsheets/sheet1.xml"/><Relationship Id="rId9" Type="http://schemas.openxmlformats.org/officeDocument/2006/relationships/worksheet" Target="worksheets/sheet8.xml"/><Relationship Id="rId14" Type="http://schemas.openxmlformats.org/officeDocument/2006/relationships/worksheet" Target="worksheets/sheet9.xml"/><Relationship Id="rId22" Type="http://schemas.openxmlformats.org/officeDocument/2006/relationships/chartsheet" Target="chartsheets/sheet9.xml"/><Relationship Id="rId27" Type="http://schemas.openxmlformats.org/officeDocument/2006/relationships/worksheet" Target="worksheets/sheet17.xml"/><Relationship Id="rId30" Type="http://schemas.openxmlformats.org/officeDocument/2006/relationships/sharedStrings" Target="sharedStrings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营运资本分析</a:t>
            </a:r>
          </a:p>
        </c:rich>
      </c:tx>
      <c:layout>
        <c:manualLayout>
          <c:xMode val="edge"/>
          <c:yMode val="edge"/>
          <c:x val="0.43123065713589315"/>
          <c:y val="2.03389372446564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934850051706302E-2"/>
          <c:y val="0.13389830508474576"/>
          <c:w val="0.65770423991726989"/>
          <c:h val="0.75084745762711869"/>
        </c:manualLayout>
      </c:layout>
      <c:lineChart>
        <c:grouping val="standard"/>
        <c:varyColors val="0"/>
        <c:ser>
          <c:idx val="0"/>
          <c:order val="0"/>
          <c:tx>
            <c:strRef>
              <c:f>营运资本分析!$D$23</c:f>
              <c:strCache>
                <c:ptCount val="1"/>
                <c:pt idx="0">
                  <c:v>营运资本所需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diamond"/>
            <c:size val="9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营运资本分析!$E$21:$H$21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营运资本分析!$E$23:$H$23</c:f>
              <c:numCache>
                <c:formatCode>General</c:formatCode>
                <c:ptCount val="4"/>
                <c:pt idx="0">
                  <c:v>7514</c:v>
                </c:pt>
                <c:pt idx="1">
                  <c:v>6568</c:v>
                </c:pt>
                <c:pt idx="2">
                  <c:v>11342</c:v>
                </c:pt>
                <c:pt idx="3">
                  <c:v>15338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营运资本分析!$D$45</c:f>
              <c:strCache>
                <c:ptCount val="1"/>
                <c:pt idx="0">
                  <c:v>营运资本来源</c:v>
                </c:pt>
              </c:strCache>
            </c:strRef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square"/>
            <c:size val="9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营运资本分析!$E$45:$H$45</c:f>
              <c:numCache>
                <c:formatCode>0</c:formatCode>
                <c:ptCount val="4"/>
                <c:pt idx="0" formatCode="General">
                  <c:v>11133.470000000001</c:v>
                </c:pt>
                <c:pt idx="1">
                  <c:v>8739.27</c:v>
                </c:pt>
                <c:pt idx="2">
                  <c:v>7517.6100000000006</c:v>
                </c:pt>
                <c:pt idx="3">
                  <c:v>948.04000000000087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'"利润表"'!$B$18</c:f>
              <c:strCache>
                <c:ptCount val="1"/>
                <c:pt idx="0">
                  <c:v>净利润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x"/>
            <c:size val="9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val>
            <c:numRef>
              <c:f>('"利润表"'!$C$18,'"利润表"'!$E$18,'"利润表"'!$G$18,'"利润表"'!$I$18)</c:f>
              <c:numCache>
                <c:formatCode>General</c:formatCode>
                <c:ptCount val="4"/>
                <c:pt idx="0">
                  <c:v>3444.4700000000003</c:v>
                </c:pt>
                <c:pt idx="1">
                  <c:v>858.27</c:v>
                </c:pt>
                <c:pt idx="2">
                  <c:v>457.61</c:v>
                </c:pt>
                <c:pt idx="3">
                  <c:v>8.0399999999999991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7815376"/>
        <c:axId val="217815936"/>
      </c:lineChart>
      <c:lineChart>
        <c:grouping val="standard"/>
        <c:varyColors val="0"/>
        <c:ser>
          <c:idx val="2"/>
          <c:order val="2"/>
          <c:tx>
            <c:strRef>
              <c:f>'"利润表"'!$B$4</c:f>
              <c:strCache>
                <c:ptCount val="1"/>
                <c:pt idx="0">
                  <c:v>收入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triangle"/>
            <c:size val="9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('"利润表"'!$C$4,'"利润表"'!$E$4,'"利润表"'!$G$4,'"利润表"'!$I$4)</c:f>
              <c:numCache>
                <c:formatCode>General</c:formatCode>
                <c:ptCount val="4"/>
                <c:pt idx="0">
                  <c:v>45823</c:v>
                </c:pt>
                <c:pt idx="1">
                  <c:v>49681</c:v>
                </c:pt>
                <c:pt idx="2">
                  <c:v>60735</c:v>
                </c:pt>
                <c:pt idx="3">
                  <c:v>80501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9772544"/>
        <c:axId val="219773104"/>
      </c:lineChart>
      <c:catAx>
        <c:axId val="2178153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4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金额</a:t>
                </a:r>
              </a:p>
            </c:rich>
          </c:tx>
          <c:layout>
            <c:manualLayout>
              <c:xMode val="edge"/>
              <c:yMode val="edge"/>
              <c:x val="0.39503618622692077"/>
              <c:y val="0.9406779811695208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17815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78159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时间</a:t>
                </a:r>
              </a:p>
            </c:rich>
          </c:tx>
          <c:layout>
            <c:manualLayout>
              <c:xMode val="edge"/>
              <c:yMode val="edge"/>
              <c:x val="9.3071372653324349E-3"/>
              <c:y val="0.4779660920515066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17815376"/>
        <c:crosses val="autoZero"/>
        <c:crossBetween val="midCat"/>
      </c:valAx>
      <c:catAx>
        <c:axId val="219772544"/>
        <c:scaling>
          <c:orientation val="minMax"/>
        </c:scaling>
        <c:delete val="1"/>
        <c:axPos val="b"/>
        <c:majorTickMark val="out"/>
        <c:minorTickMark val="none"/>
        <c:tickLblPos val="nextTo"/>
        <c:crossAx val="219773104"/>
        <c:crosses val="autoZero"/>
        <c:auto val="1"/>
        <c:lblAlgn val="ctr"/>
        <c:lblOffset val="100"/>
        <c:noMultiLvlLbl val="0"/>
      </c:catAx>
      <c:valAx>
        <c:axId val="219773104"/>
        <c:scaling>
          <c:orientation val="minMax"/>
        </c:scaling>
        <c:delete val="0"/>
        <c:axPos val="r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19772544"/>
        <c:crosses val="max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178898991510751"/>
          <c:y val="0.35084737867171051"/>
          <c:w val="0.18304029390251852"/>
          <c:h val="0.2576271903669194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7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 sz="1600" b="0" i="0" u="none" strike="noStrike" baseline="0">
                <a:solidFill>
                  <a:srgbClr val="000000"/>
                </a:solidFill>
                <a:latin typeface="宋体"/>
                <a:ea typeface="宋体"/>
              </a:rPr>
              <a:t>所需/收入,分析</a:t>
            </a:r>
          </a:p>
        </c:rich>
      </c:tx>
      <c:layout>
        <c:manualLayout>
          <c:xMode val="edge"/>
          <c:yMode val="edge"/>
          <c:x val="0.41985522233712513"/>
          <c:y val="2.03389830508474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968976215098237E-2"/>
          <c:y val="0.13559322033898305"/>
          <c:w val="0.71871768355739396"/>
          <c:h val="0.75254237288135595"/>
        </c:manualLayout>
      </c:layout>
      <c:lineChart>
        <c:grouping val="standard"/>
        <c:varyColors val="0"/>
        <c:ser>
          <c:idx val="0"/>
          <c:order val="0"/>
          <c:tx>
            <c:strRef>
              <c:f>'"营运资本比率分析"'!$A$18</c:f>
              <c:strCache>
                <c:ptCount val="1"/>
                <c:pt idx="0">
                  <c:v>短期占用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diamond"/>
            <c:size val="9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'"营运资本比率分析"'!$B$12:$E$12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'"营运资本比率分析"'!$B$18:$E$18</c:f>
              <c:numCache>
                <c:formatCode>0.0%</c:formatCode>
                <c:ptCount val="4"/>
                <c:pt idx="0">
                  <c:v>0.42411016301857146</c:v>
                </c:pt>
                <c:pt idx="1">
                  <c:v>0.37032265856162316</c:v>
                </c:pt>
                <c:pt idx="2">
                  <c:v>0.489223676627974</c:v>
                </c:pt>
                <c:pt idx="3">
                  <c:v>0.43759704848386977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'"营运资本比率分析"'!$G$17</c:f>
              <c:strCache>
                <c:ptCount val="1"/>
                <c:pt idx="0">
                  <c:v>短期来源</c:v>
                </c:pt>
              </c:strCache>
            </c:strRef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square"/>
            <c:size val="9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'"营运资本比率分析"'!$H$17:$K$17</c:f>
              <c:numCache>
                <c:formatCode>0.0%</c:formatCode>
                <c:ptCount val="4"/>
                <c:pt idx="0">
                  <c:v>0.26013137507365297</c:v>
                </c:pt>
                <c:pt idx="1">
                  <c:v>0.23811920049918481</c:v>
                </c:pt>
                <c:pt idx="2">
                  <c:v>0.30247797810158888</c:v>
                </c:pt>
                <c:pt idx="3">
                  <c:v>0.24706525384777828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'"营运资本比率分析"'!$D$24</c:f>
              <c:strCache>
                <c:ptCount val="1"/>
                <c:pt idx="0">
                  <c:v>营运资本所需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triangle"/>
            <c:size val="9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'"营运资本比率分析"'!$E$24:$H$24</c:f>
              <c:numCache>
                <c:formatCode>0.0%</c:formatCode>
                <c:ptCount val="4"/>
                <c:pt idx="0">
                  <c:v>0.16397878794491849</c:v>
                </c:pt>
                <c:pt idx="1">
                  <c:v>0.13220345806243836</c:v>
                </c:pt>
                <c:pt idx="2">
                  <c:v>0.18674569852638512</c:v>
                </c:pt>
                <c:pt idx="3">
                  <c:v>0.19053179463609149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9777024"/>
        <c:axId val="219777584"/>
      </c:lineChart>
      <c:catAx>
        <c:axId val="2197770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Year</a:t>
                </a:r>
              </a:p>
            </c:rich>
          </c:tx>
          <c:layout>
            <c:manualLayout>
              <c:xMode val="edge"/>
              <c:yMode val="edge"/>
              <c:x val="0.43019648397104449"/>
              <c:y val="0.9440677966101694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1977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7775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%</a:t>
                </a:r>
              </a:p>
            </c:rich>
          </c:tx>
          <c:layout>
            <c:manualLayout>
              <c:xMode val="edge"/>
              <c:yMode val="edge"/>
              <c:x val="1.0341261633919338E-2"/>
              <c:y val="0.50169491525423726"/>
            </c:manualLayout>
          </c:layout>
          <c:overlay val="0"/>
          <c:spPr>
            <a:noFill/>
            <a:ln w="25400">
              <a:noFill/>
            </a:ln>
          </c:spPr>
        </c:title>
        <c:numFmt formatCode="0.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19777024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30093071354704"/>
          <c:y val="0.39830508474576271"/>
          <c:w val="0.16959669079627715"/>
          <c:h val="0.1796610169491525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短期占用分析</a:t>
            </a:r>
          </a:p>
        </c:rich>
      </c:tx>
      <c:layout>
        <c:manualLayout>
          <c:xMode val="edge"/>
          <c:yMode val="edge"/>
          <c:x val="0.43743536711478803"/>
          <c:y val="2.03389830508474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968976215098237E-2"/>
          <c:y val="0.14915254237288136"/>
          <c:w val="0.66907962771458118"/>
          <c:h val="0.73898305084745763"/>
        </c:manualLayout>
      </c:layout>
      <c:lineChart>
        <c:grouping val="standard"/>
        <c:varyColors val="0"/>
        <c:ser>
          <c:idx val="1"/>
          <c:order val="1"/>
          <c:tx>
            <c:strRef>
              <c:f>'"营运资本比率分析"'!$A$16</c:f>
              <c:strCache>
                <c:ptCount val="1"/>
                <c:pt idx="0">
                  <c:v>存货</c:v>
                </c:pt>
              </c:strCache>
            </c:strRef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square"/>
            <c:size val="9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'"营运资本比率分析"'!$B$16:$E$16</c:f>
              <c:numCache>
                <c:formatCode>0.0%</c:formatCode>
                <c:ptCount val="4"/>
                <c:pt idx="0">
                  <c:v>9.9840691355869329E-2</c:v>
                </c:pt>
                <c:pt idx="1">
                  <c:v>5.3420824862623541E-2</c:v>
                </c:pt>
                <c:pt idx="2">
                  <c:v>5.8335391454680169E-2</c:v>
                </c:pt>
                <c:pt idx="3">
                  <c:v>4.1850411796126759E-2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'"营运资本比率分析"'!$A$15</c:f>
              <c:strCache>
                <c:ptCount val="1"/>
                <c:pt idx="0">
                  <c:v>预付款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triangle"/>
            <c:size val="9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'"营运资本比率分析"'!$B$15:$E$15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'"营运资本比率分析"'!$A$17</c:f>
              <c:strCache>
                <c:ptCount val="1"/>
                <c:pt idx="0">
                  <c:v>其它流动资产</c:v>
                </c:pt>
              </c:strCache>
            </c:strRef>
          </c:tx>
          <c:spPr>
            <a:ln w="38100">
              <a:solidFill>
                <a:srgbClr val="00FFFF"/>
              </a:solidFill>
              <a:prstDash val="solid"/>
            </a:ln>
          </c:spPr>
          <c:marker>
            <c:symbol val="x"/>
            <c:size val="9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val>
            <c:numRef>
              <c:f>'"营运资本比率分析"'!$B$17:$E$17</c:f>
              <c:numCache>
                <c:formatCode>0.0%</c:formatCode>
                <c:ptCount val="4"/>
                <c:pt idx="0">
                  <c:v>6.5469305807127429E-3</c:v>
                </c:pt>
                <c:pt idx="1">
                  <c:v>2.2604214891004608E-2</c:v>
                </c:pt>
                <c:pt idx="2">
                  <c:v>3.4905738042314977E-2</c:v>
                </c:pt>
                <c:pt idx="3">
                  <c:v>3.0869181749295038E-2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779680"/>
        <c:axId val="220780240"/>
      </c:lineChart>
      <c:lineChart>
        <c:grouping val="standard"/>
        <c:varyColors val="0"/>
        <c:ser>
          <c:idx val="0"/>
          <c:order val="0"/>
          <c:tx>
            <c:strRef>
              <c:f>'"营运资本比率分析"'!$A$14</c:f>
              <c:strCache>
                <c:ptCount val="1"/>
                <c:pt idx="0">
                  <c:v>应收账款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diamond"/>
            <c:size val="9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'"营运资本比率分析"'!$B$12:$E$12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'"营运资本比率分析"'!$B$14:$E$14</c:f>
              <c:numCache>
                <c:formatCode>0.0%</c:formatCode>
                <c:ptCount val="4"/>
                <c:pt idx="0">
                  <c:v>0.31772254108198938</c:v>
                </c:pt>
                <c:pt idx="1">
                  <c:v>0.29429761880799499</c:v>
                </c:pt>
                <c:pt idx="2">
                  <c:v>0.39598254713097886</c:v>
                </c:pt>
                <c:pt idx="3">
                  <c:v>0.36487745493844798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780800"/>
        <c:axId val="220781360"/>
      </c:lineChart>
      <c:catAx>
        <c:axId val="220779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Year</a:t>
                </a:r>
              </a:p>
            </c:rich>
          </c:tx>
          <c:layout>
            <c:manualLayout>
              <c:xMode val="edge"/>
              <c:yMode val="edge"/>
              <c:x val="0.40537745604963804"/>
              <c:y val="0.9440677966101694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0780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07802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%</a:t>
                </a:r>
              </a:p>
            </c:rich>
          </c:tx>
          <c:layout>
            <c:manualLayout>
              <c:xMode val="edge"/>
              <c:yMode val="edge"/>
              <c:x val="1.0341261633919338E-2"/>
              <c:y val="0.50847457627118642"/>
            </c:manualLayout>
          </c:layout>
          <c:overlay val="0"/>
          <c:spPr>
            <a:noFill/>
            <a:ln w="25400">
              <a:noFill/>
            </a:ln>
          </c:spPr>
        </c:title>
        <c:numFmt formatCode="0.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0779680"/>
        <c:crosses val="autoZero"/>
        <c:crossBetween val="midCat"/>
      </c:valAx>
      <c:catAx>
        <c:axId val="220780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20781360"/>
        <c:crosses val="autoZero"/>
        <c:auto val="1"/>
        <c:lblAlgn val="ctr"/>
        <c:lblOffset val="100"/>
        <c:noMultiLvlLbl val="0"/>
      </c:catAx>
      <c:valAx>
        <c:axId val="220781360"/>
        <c:scaling>
          <c:orientation val="minMax"/>
        </c:scaling>
        <c:delete val="0"/>
        <c:axPos val="r"/>
        <c:numFmt formatCode="0.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0780800"/>
        <c:crosses val="max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523267838676317"/>
          <c:y val="0.4101694915254237"/>
          <c:w val="0.16959669079627715"/>
          <c:h val="0.179661016949152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短期来源分析</a:t>
            </a:r>
          </a:p>
        </c:rich>
      </c:tx>
      <c:layout>
        <c:manualLayout>
          <c:xMode val="edge"/>
          <c:yMode val="edge"/>
          <c:x val="0.43743536711478803"/>
          <c:y val="2.03389830508474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968976215098237E-2"/>
          <c:y val="0.15254237288135594"/>
          <c:w val="0.66907962771458118"/>
          <c:h val="0.73728813559322037"/>
        </c:manualLayout>
      </c:layout>
      <c:lineChart>
        <c:grouping val="standard"/>
        <c:varyColors val="0"/>
        <c:ser>
          <c:idx val="1"/>
          <c:order val="1"/>
          <c:tx>
            <c:strRef>
              <c:f>'"营运资本比率分析"'!$G$15</c:f>
              <c:strCache>
                <c:ptCount val="1"/>
                <c:pt idx="0">
                  <c:v>预收款</c:v>
                </c:pt>
              </c:strCache>
            </c:strRef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square"/>
            <c:size val="9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'"营运资本比率分析"'!$H$15:$K$15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'"营运资本比率分析"'!$G$16</c:f>
              <c:strCache>
                <c:ptCount val="1"/>
                <c:pt idx="0">
                  <c:v>其它流动负债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triangle"/>
            <c:size val="9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'"营运资本比率分析"'!$H$16:$K$16</c:f>
              <c:numCache>
                <c:formatCode>0.0%</c:formatCode>
                <c:ptCount val="4"/>
                <c:pt idx="0">
                  <c:v>9.8465835933919652E-2</c:v>
                </c:pt>
                <c:pt idx="1">
                  <c:v>5.9680763269660431E-2</c:v>
                </c:pt>
                <c:pt idx="2">
                  <c:v>6.3406602453280642E-2</c:v>
                </c:pt>
                <c:pt idx="3">
                  <c:v>4.5154718574924535E-2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785280"/>
        <c:axId val="221379984"/>
      </c:lineChart>
      <c:lineChart>
        <c:grouping val="standard"/>
        <c:varyColors val="0"/>
        <c:ser>
          <c:idx val="0"/>
          <c:order val="0"/>
          <c:tx>
            <c:strRef>
              <c:f>'"营运资本比率分析"'!$G$14</c:f>
              <c:strCache>
                <c:ptCount val="1"/>
                <c:pt idx="0">
                  <c:v>应付账款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diamond"/>
            <c:size val="9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'"营运资本比率分析"'!$H$12:$K$12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'"营运资本比率分析"'!$H$14:$K$14</c:f>
              <c:numCache>
                <c:formatCode>0.0%</c:formatCode>
                <c:ptCount val="4"/>
                <c:pt idx="0">
                  <c:v>0.16166553913973333</c:v>
                </c:pt>
                <c:pt idx="1">
                  <c:v>0.17843843722952438</c:v>
                </c:pt>
                <c:pt idx="2">
                  <c:v>0.23907137564830822</c:v>
                </c:pt>
                <c:pt idx="3">
                  <c:v>0.20191053527285374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1380544"/>
        <c:axId val="221381104"/>
      </c:lineChart>
      <c:catAx>
        <c:axId val="2207852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Year</a:t>
                </a:r>
              </a:p>
            </c:rich>
          </c:tx>
          <c:layout>
            <c:manualLayout>
              <c:xMode val="edge"/>
              <c:yMode val="edge"/>
              <c:x val="0.40537745604963804"/>
              <c:y val="0.9457627118644067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1379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13799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%</a:t>
                </a:r>
              </a:p>
            </c:rich>
          </c:tx>
          <c:layout>
            <c:manualLayout>
              <c:xMode val="edge"/>
              <c:yMode val="edge"/>
              <c:x val="1.0341261633919338E-2"/>
              <c:y val="0.51016949152542368"/>
            </c:manualLayout>
          </c:layout>
          <c:overlay val="0"/>
          <c:spPr>
            <a:noFill/>
            <a:ln w="25400">
              <a:noFill/>
            </a:ln>
          </c:spPr>
        </c:title>
        <c:numFmt formatCode="0.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0785280"/>
        <c:crosses val="autoZero"/>
        <c:crossBetween val="midCat"/>
      </c:valAx>
      <c:catAx>
        <c:axId val="2213805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21381104"/>
        <c:crosses val="autoZero"/>
        <c:auto val="1"/>
        <c:lblAlgn val="ctr"/>
        <c:lblOffset val="100"/>
        <c:noMultiLvlLbl val="0"/>
      </c:catAx>
      <c:valAx>
        <c:axId val="221381104"/>
        <c:scaling>
          <c:orientation val="minMax"/>
        </c:scaling>
        <c:delete val="0"/>
        <c:axPos val="r"/>
        <c:numFmt formatCode="0.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1380544"/>
        <c:crosses val="max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626680455015511"/>
          <c:y val="0.40847457627118644"/>
          <c:w val="0.16959669079627715"/>
          <c:h val="0.179661016949152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 sz="1400" b="0" i="0" u="none" strike="noStrike" baseline="0">
                <a:solidFill>
                  <a:srgbClr val="000000"/>
                </a:solidFill>
                <a:latin typeface="宋体"/>
                <a:ea typeface="宋体"/>
              </a:rPr>
              <a:t>来源/收入</a:t>
            </a:r>
          </a:p>
        </c:rich>
      </c:tx>
      <c:layout>
        <c:manualLayout>
          <c:xMode val="edge"/>
          <c:yMode val="edge"/>
          <c:x val="0.45191313340227507"/>
          <c:y val="2.03389830508474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934850051706302E-2"/>
          <c:y val="0.13220338983050847"/>
          <c:w val="0.64219234746639087"/>
          <c:h val="0.75762711864406784"/>
        </c:manualLayout>
      </c:layout>
      <c:lineChart>
        <c:grouping val="standard"/>
        <c:varyColors val="0"/>
        <c:ser>
          <c:idx val="0"/>
          <c:order val="0"/>
          <c:tx>
            <c:strRef>
              <c:f>'"营运资本比率分析"'!$D$46</c:f>
              <c:strCache>
                <c:ptCount val="1"/>
                <c:pt idx="0">
                  <c:v>营运资本来源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diamond"/>
            <c:size val="9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'"营运资本比率分析"'!$E$44:$H$44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'"营运资本比率分析"'!$E$46:$H$46</c:f>
              <c:numCache>
                <c:formatCode>0.0%</c:formatCode>
                <c:ptCount val="4"/>
                <c:pt idx="0">
                  <c:v>0.24296685070815968</c:v>
                </c:pt>
                <c:pt idx="1">
                  <c:v>0.17590769106902035</c:v>
                </c:pt>
                <c:pt idx="2">
                  <c:v>0.12377722894541864</c:v>
                </c:pt>
                <c:pt idx="3">
                  <c:v>1.177674811493026E-2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'"营运资本比率分析"'!$A$31</c:f>
              <c:strCache>
                <c:ptCount val="1"/>
                <c:pt idx="0">
                  <c:v>长期资金占用</c:v>
                </c:pt>
              </c:strCache>
            </c:strRef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square"/>
            <c:size val="9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'"营运资本比率分析"'!$B$31:$E$31</c:f>
              <c:numCache>
                <c:formatCode>0.0%</c:formatCode>
                <c:ptCount val="4"/>
                <c:pt idx="0">
                  <c:v>0.12148920847609279</c:v>
                </c:pt>
                <c:pt idx="1">
                  <c:v>0.15164751112095168</c:v>
                </c:pt>
                <c:pt idx="2">
                  <c:v>0.15366757224005928</c:v>
                </c:pt>
                <c:pt idx="3">
                  <c:v>0.18126482900833529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'"营运资本比率分析"'!$G$31</c:f>
              <c:strCache>
                <c:ptCount val="1"/>
                <c:pt idx="0">
                  <c:v>长期外部资金来源合计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triangle"/>
            <c:size val="9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'"营运资本比率分析"'!$H$31:$K$31</c:f>
              <c:numCache>
                <c:formatCode>0.0%</c:formatCode>
                <c:ptCount val="4"/>
                <c:pt idx="0">
                  <c:v>0.10510005892237523</c:v>
                </c:pt>
                <c:pt idx="1">
                  <c:v>0.1359070872164409</c:v>
                </c:pt>
                <c:pt idx="2">
                  <c:v>0.1441837490738454</c:v>
                </c:pt>
                <c:pt idx="3">
                  <c:v>0.15943901317996051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'"营运资本比率分析"'!$G$38</c:f>
              <c:strCache>
                <c:ptCount val="1"/>
                <c:pt idx="0">
                  <c:v>所有者权益合计</c:v>
                </c:pt>
              </c:strCache>
            </c:strRef>
          </c:tx>
          <c:spPr>
            <a:ln w="38100">
              <a:solidFill>
                <a:srgbClr val="00FFFF"/>
              </a:solidFill>
              <a:prstDash val="solid"/>
            </a:ln>
          </c:spPr>
          <c:marker>
            <c:symbol val="x"/>
            <c:size val="9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val>
            <c:numRef>
              <c:f>'"营运资本比率分析"'!$H$38:$K$38</c:f>
              <c:numCache>
                <c:formatCode>0.0%</c:formatCode>
                <c:ptCount val="4"/>
                <c:pt idx="0">
                  <c:v>0.25935600026187727</c:v>
                </c:pt>
                <c:pt idx="1">
                  <c:v>0.19164811497353113</c:v>
                </c:pt>
                <c:pt idx="2">
                  <c:v>0.1332610521116325</c:v>
                </c:pt>
                <c:pt idx="3">
                  <c:v>3.3602563943305054E-2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1385584"/>
        <c:axId val="221386144"/>
      </c:lineChart>
      <c:catAx>
        <c:axId val="221385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Year</a:t>
                </a:r>
              </a:p>
            </c:rich>
          </c:tx>
          <c:layout>
            <c:manualLayout>
              <c:xMode val="edge"/>
              <c:yMode val="edge"/>
              <c:x val="0.390899689762151"/>
              <c:y val="0.9457627118644067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1386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13861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%</a:t>
                </a:r>
              </a:p>
            </c:rich>
          </c:tx>
          <c:layout>
            <c:manualLayout>
              <c:xMode val="edge"/>
              <c:yMode val="edge"/>
              <c:x val="9.3071354705274046E-3"/>
              <c:y val="0.5"/>
            </c:manualLayout>
          </c:layout>
          <c:overlay val="0"/>
          <c:spPr>
            <a:noFill/>
            <a:ln w="25400">
              <a:noFill/>
            </a:ln>
          </c:spPr>
        </c:title>
        <c:numFmt formatCode="0.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1385584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4767321613236815"/>
          <c:y val="0.37457627118644066"/>
          <c:w val="0.24819027921406411"/>
          <c:h val="0.2271186440677965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雷达图财务分析图</a:t>
            </a:r>
          </a:p>
        </c:rich>
      </c:tx>
      <c:layout>
        <c:manualLayout>
          <c:xMode val="edge"/>
          <c:yMode val="edge"/>
          <c:x val="0.43123061013443642"/>
          <c:y val="2.03389830508474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14270941054809"/>
          <c:y val="0.17288135593220338"/>
          <c:w val="0.44777662874870733"/>
          <c:h val="0.73389830508474574"/>
        </c:manualLayout>
      </c:layout>
      <c:radarChart>
        <c:radarStyle val="filled"/>
        <c:varyColors val="0"/>
        <c:ser>
          <c:idx val="2"/>
          <c:order val="0"/>
          <c:tx>
            <c:strRef>
              <c:f>'"比率分析"'!$L$5</c:f>
              <c:strCache>
                <c:ptCount val="1"/>
                <c:pt idx="0">
                  <c:v>strong</c:v>
                </c:pt>
              </c:strCache>
            </c:strRef>
          </c:tx>
          <c:spPr>
            <a:solidFill>
              <a:srgbClr val="FFFFCC"/>
            </a:solidFill>
            <a:ln w="25400">
              <a:solidFill>
                <a:srgbClr val="0000FF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('"比率分析"'!$L$7,'"比率分析"'!$L$9,'"比率分析"'!$L$11,'"比率分析"'!$L$13,'"比率分析"'!$L$15,'"比率分析"'!$L$17,'"比率分析"'!$L$19,'"比率分析"'!$L$21,'"比率分析"'!$L$23)</c:f>
              <c:numCache>
                <c:formatCode>0.0</c:formatCode>
                <c:ptCount val="9"/>
                <c:pt idx="0" formatCode="0.00">
                  <c:v>8.2999999999999989</c:v>
                </c:pt>
                <c:pt idx="1">
                  <c:v>8.2999999999999989</c:v>
                </c:pt>
                <c:pt idx="2">
                  <c:v>8.2999999999999989</c:v>
                </c:pt>
                <c:pt idx="3">
                  <c:v>8.2999999999999989</c:v>
                </c:pt>
                <c:pt idx="4">
                  <c:v>8.2999999999999989</c:v>
                </c:pt>
                <c:pt idx="5">
                  <c:v>8.2999999999999989</c:v>
                </c:pt>
                <c:pt idx="6">
                  <c:v>8.2999999999999989</c:v>
                </c:pt>
                <c:pt idx="7">
                  <c:v>8.2999999999999989</c:v>
                </c:pt>
                <c:pt idx="8">
                  <c:v>8.2999999999999989</c:v>
                </c:pt>
              </c:numCache>
            </c:numRef>
          </c:val>
        </c:ser>
        <c:ser>
          <c:idx val="1"/>
          <c:order val="1"/>
          <c:tx>
            <c:strRef>
              <c:f>'"比率分析"'!$J$5</c:f>
              <c:strCache>
                <c:ptCount val="1"/>
                <c:pt idx="0">
                  <c:v>standard or target</c:v>
                </c:pt>
              </c:strCache>
            </c:strRef>
          </c:tx>
          <c:spPr>
            <a:solidFill>
              <a:srgbClr val="993366"/>
            </a:solidFill>
            <a:ln w="25400">
              <a:solidFill>
                <a:srgbClr val="00FF00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('"比率分析"'!$J$7,'"比率分析"'!$J$9,'"比率分析"'!$J$11,'"比率分析"'!$J$13,'"比率分析"'!$J$15,'"比率分析"'!$J$17,'"比率分析"'!$J$19,'"比率分析"'!$J$21,'"比率分析"'!$J$23)</c:f>
              <c:numCache>
                <c:formatCode>0.0</c:formatCode>
                <c:ptCount val="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</c:ser>
        <c:ser>
          <c:idx val="3"/>
          <c:order val="2"/>
          <c:tx>
            <c:strRef>
              <c:f>'"比率分析"'!$H$5</c:f>
              <c:strCache>
                <c:ptCount val="1"/>
                <c:pt idx="0">
                  <c:v>weak</c:v>
                </c:pt>
              </c:strCache>
            </c:strRef>
          </c:tx>
          <c:spPr>
            <a:solidFill>
              <a:srgbClr val="CCFFFF"/>
            </a:solidFill>
            <a:ln w="25400">
              <a:solidFill>
                <a:srgbClr val="FF0000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('"比率分析"'!$H$7,'"比率分析"'!$H$9,'"比率分析"'!$H$11,'"比率分析"'!$H$13,'"比率分析"'!$H$15,'"比率分析"'!$H$17,'"比率分析"'!$H$19,'"比率分析"'!$H$21,'"比率分析"'!$H$23)</c:f>
              <c:numCache>
                <c:formatCode>0.0</c:formatCode>
                <c:ptCount val="9"/>
                <c:pt idx="0" formatCode="0.00">
                  <c:v>3.3333333333333335</c:v>
                </c:pt>
                <c:pt idx="1">
                  <c:v>3.3333333333333335</c:v>
                </c:pt>
                <c:pt idx="2">
                  <c:v>3.3333333333333335</c:v>
                </c:pt>
                <c:pt idx="3">
                  <c:v>3.3333333333333335</c:v>
                </c:pt>
                <c:pt idx="4">
                  <c:v>3.3333333333333335</c:v>
                </c:pt>
                <c:pt idx="5">
                  <c:v>3.3333333333333335</c:v>
                </c:pt>
                <c:pt idx="6">
                  <c:v>3.3333333333333335</c:v>
                </c:pt>
                <c:pt idx="7">
                  <c:v>3.3333333333333335</c:v>
                </c:pt>
                <c:pt idx="8">
                  <c:v>3.3333333333333335</c:v>
                </c:pt>
              </c:numCache>
            </c:numRef>
          </c:val>
        </c:ser>
        <c:ser>
          <c:idx val="0"/>
          <c:order val="3"/>
          <c:tx>
            <c:strRef>
              <c:f>'"比率分析"'!$B$5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9999FF"/>
            </a:solidFill>
            <a:ln w="38100">
              <a:solidFill>
                <a:srgbClr val="000000"/>
              </a:solidFill>
              <a:prstDash val="solid"/>
            </a:ln>
          </c:spPr>
          <c:val>
            <c:numRef>
              <c:f>('"比率分析"'!$B$7,'"比率分析"'!$B$9,'"比率分析"'!$B$11,'"比率分析"'!$B$13,'"比率分析"'!$B$15,'"比率分析"'!$B$17,'"比率分析"'!$B$19,'"比率分析"'!$B$21,'"比率分析"'!$B$23)</c:f>
              <c:numCache>
                <c:formatCode>0.00</c:formatCode>
                <c:ptCount val="9"/>
                <c:pt idx="0">
                  <c:v>5</c:v>
                </c:pt>
                <c:pt idx="1">
                  <c:v>4</c:v>
                </c:pt>
                <c:pt idx="2">
                  <c:v>1.25</c:v>
                </c:pt>
                <c:pt idx="3">
                  <c:v>5</c:v>
                </c:pt>
                <c:pt idx="4">
                  <c:v>4</c:v>
                </c:pt>
                <c:pt idx="5">
                  <c:v>10</c:v>
                </c:pt>
                <c:pt idx="6">
                  <c:v>4</c:v>
                </c:pt>
                <c:pt idx="7" formatCode="General">
                  <c:v>5</c:v>
                </c:pt>
                <c:pt idx="8" formatCode="0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2782528"/>
        <c:axId val="222783088"/>
      </c:radarChart>
      <c:catAx>
        <c:axId val="22278252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2783088"/>
        <c:crosses val="autoZero"/>
        <c:auto val="0"/>
        <c:lblAlgn val="ctr"/>
        <c:lblOffset val="100"/>
        <c:noMultiLvlLbl val="0"/>
      </c:catAx>
      <c:valAx>
        <c:axId val="22278308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2782528"/>
        <c:crosses val="autoZero"/>
        <c:crossBetween val="between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25400">
          <a:noFill/>
        </a:ln>
      </c:spPr>
    </c:plotArea>
    <c:legend>
      <c:legendPos val="r"/>
      <c:layout>
        <c:manualLayout>
          <c:xMode val="edge"/>
          <c:yMode val="edge"/>
          <c:x val="0.82213029989658737"/>
          <c:y val="0.46779661016949153"/>
          <c:w val="0.17373319544984489"/>
          <c:h val="0.144067796610169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雷达图财务分析图</a:t>
            </a:r>
          </a:p>
        </c:rich>
      </c:tx>
      <c:layout>
        <c:manualLayout>
          <c:xMode val="edge"/>
          <c:yMode val="edge"/>
          <c:x val="0.43123061013443642"/>
          <c:y val="2.03389830508474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14270941054809"/>
          <c:y val="0.17288135593220338"/>
          <c:w val="0.44777662874870733"/>
          <c:h val="0.73389830508474574"/>
        </c:manualLayout>
      </c:layout>
      <c:radarChart>
        <c:radarStyle val="filled"/>
        <c:varyColors val="0"/>
        <c:ser>
          <c:idx val="2"/>
          <c:order val="0"/>
          <c:tx>
            <c:strRef>
              <c:f>'"比率分析"'!$L$5</c:f>
              <c:strCache>
                <c:ptCount val="1"/>
                <c:pt idx="0">
                  <c:v>strong</c:v>
                </c:pt>
              </c:strCache>
            </c:strRef>
          </c:tx>
          <c:spPr>
            <a:solidFill>
              <a:srgbClr val="FFFFCC"/>
            </a:solidFill>
            <a:ln w="25400">
              <a:solidFill>
                <a:srgbClr val="0000FF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('"比率分析"'!$L$7,'"比率分析"'!$L$9,'"比率分析"'!$L$11,'"比率分析"'!$L$13,'"比率分析"'!$L$15,'"比率分析"'!$L$17,'"比率分析"'!$L$19,'"比率分析"'!$L$21,'"比率分析"'!$L$23)</c:f>
              <c:numCache>
                <c:formatCode>0.0</c:formatCode>
                <c:ptCount val="9"/>
                <c:pt idx="0" formatCode="0.00">
                  <c:v>8.2999999999999989</c:v>
                </c:pt>
                <c:pt idx="1">
                  <c:v>8.2999999999999989</c:v>
                </c:pt>
                <c:pt idx="2">
                  <c:v>8.2999999999999989</c:v>
                </c:pt>
                <c:pt idx="3">
                  <c:v>8.2999999999999989</c:v>
                </c:pt>
                <c:pt idx="4">
                  <c:v>8.2999999999999989</c:v>
                </c:pt>
                <c:pt idx="5">
                  <c:v>8.2999999999999989</c:v>
                </c:pt>
                <c:pt idx="6">
                  <c:v>8.2999999999999989</c:v>
                </c:pt>
                <c:pt idx="7">
                  <c:v>8.2999999999999989</c:v>
                </c:pt>
                <c:pt idx="8">
                  <c:v>8.2999999999999989</c:v>
                </c:pt>
              </c:numCache>
            </c:numRef>
          </c:val>
        </c:ser>
        <c:ser>
          <c:idx val="1"/>
          <c:order val="1"/>
          <c:tx>
            <c:strRef>
              <c:f>'"比率分析"'!$J$5</c:f>
              <c:strCache>
                <c:ptCount val="1"/>
                <c:pt idx="0">
                  <c:v>standard or target</c:v>
                </c:pt>
              </c:strCache>
            </c:strRef>
          </c:tx>
          <c:spPr>
            <a:solidFill>
              <a:srgbClr val="993366"/>
            </a:solidFill>
            <a:ln w="25400">
              <a:solidFill>
                <a:srgbClr val="00FF00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('"比率分析"'!$J$7,'"比率分析"'!$J$9,'"比率分析"'!$J$11,'"比率分析"'!$J$13,'"比率分析"'!$J$15,'"比率分析"'!$J$17,'"比率分析"'!$J$19,'"比率分析"'!$J$21,'"比率分析"'!$J$23)</c:f>
              <c:numCache>
                <c:formatCode>0.0</c:formatCode>
                <c:ptCount val="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</c:ser>
        <c:ser>
          <c:idx val="3"/>
          <c:order val="2"/>
          <c:tx>
            <c:strRef>
              <c:f>'"比率分析"'!$H$5</c:f>
              <c:strCache>
                <c:ptCount val="1"/>
                <c:pt idx="0">
                  <c:v>weak</c:v>
                </c:pt>
              </c:strCache>
            </c:strRef>
          </c:tx>
          <c:spPr>
            <a:solidFill>
              <a:srgbClr val="CCFFFF"/>
            </a:solidFill>
            <a:ln w="25400">
              <a:solidFill>
                <a:srgbClr val="FF0000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('"比率分析"'!$H$7,'"比率分析"'!$H$9,'"比率分析"'!$H$11,'"比率分析"'!$H$13,'"比率分析"'!$H$15,'"比率分析"'!$H$17,'"比率分析"'!$H$19,'"比率分析"'!$H$21,'"比率分析"'!$H$23)</c:f>
              <c:numCache>
                <c:formatCode>0.0</c:formatCode>
                <c:ptCount val="9"/>
                <c:pt idx="0" formatCode="0.00">
                  <c:v>3.3333333333333335</c:v>
                </c:pt>
                <c:pt idx="1">
                  <c:v>3.3333333333333335</c:v>
                </c:pt>
                <c:pt idx="2">
                  <c:v>3.3333333333333335</c:v>
                </c:pt>
                <c:pt idx="3">
                  <c:v>3.3333333333333335</c:v>
                </c:pt>
                <c:pt idx="4">
                  <c:v>3.3333333333333335</c:v>
                </c:pt>
                <c:pt idx="5">
                  <c:v>3.3333333333333335</c:v>
                </c:pt>
                <c:pt idx="6">
                  <c:v>3.3333333333333335</c:v>
                </c:pt>
                <c:pt idx="7">
                  <c:v>3.3333333333333335</c:v>
                </c:pt>
                <c:pt idx="8">
                  <c:v>3.3333333333333335</c:v>
                </c:pt>
              </c:numCache>
            </c:numRef>
          </c:val>
        </c:ser>
        <c:ser>
          <c:idx val="4"/>
          <c:order val="3"/>
          <c:tx>
            <c:strRef>
              <c:f>'"比率分析"'!$C$5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9999FF"/>
            </a:solidFill>
            <a:ln w="38100">
              <a:solidFill>
                <a:srgbClr val="000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('"比率分析"'!$C$7,'"比率分析"'!$C$9,'"比率分析"'!$C$11,'"比率分析"'!$C$13,'"比率分析"'!$C$15,'"比率分析"'!$C$17,'"比率分析"'!$C$19,'"比率分析"'!$C$21,'"比率分析"'!$C$23)</c:f>
              <c:numCache>
                <c:formatCode>0.00</c:formatCode>
                <c:ptCount val="9"/>
                <c:pt idx="0">
                  <c:v>6.65</c:v>
                </c:pt>
                <c:pt idx="1">
                  <c:v>5</c:v>
                </c:pt>
                <c:pt idx="2">
                  <c:v>1.25</c:v>
                </c:pt>
                <c:pt idx="3">
                  <c:v>5</c:v>
                </c:pt>
                <c:pt idx="4">
                  <c:v>5.0000000000000001E-3</c:v>
                </c:pt>
                <c:pt idx="5">
                  <c:v>1.25</c:v>
                </c:pt>
                <c:pt idx="6">
                  <c:v>1.25</c:v>
                </c:pt>
                <c:pt idx="7" formatCode="General">
                  <c:v>5</c:v>
                </c:pt>
                <c:pt idx="8" formatCode="0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2787568"/>
        <c:axId val="222788128"/>
      </c:radarChart>
      <c:catAx>
        <c:axId val="22278756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2788128"/>
        <c:crosses val="autoZero"/>
        <c:auto val="0"/>
        <c:lblAlgn val="ctr"/>
        <c:lblOffset val="100"/>
        <c:noMultiLvlLbl val="0"/>
      </c:catAx>
      <c:valAx>
        <c:axId val="2227881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2787568"/>
        <c:crosses val="autoZero"/>
        <c:crossBetween val="between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25400">
          <a:noFill/>
        </a:ln>
      </c:spPr>
    </c:plotArea>
    <c:legend>
      <c:legendPos val="r"/>
      <c:layout>
        <c:manualLayout>
          <c:xMode val="edge"/>
          <c:yMode val="edge"/>
          <c:x val="0.82213029989658737"/>
          <c:y val="0.46779661016949153"/>
          <c:w val="0.17373319544984489"/>
          <c:h val="0.144067796610169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雷达图财务分析图</a:t>
            </a:r>
          </a:p>
        </c:rich>
      </c:tx>
      <c:layout>
        <c:manualLayout>
          <c:xMode val="edge"/>
          <c:yMode val="edge"/>
          <c:x val="0.43123061013443642"/>
          <c:y val="2.03389830508474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14270941054809"/>
          <c:y val="0.17288135593220338"/>
          <c:w val="0.44777662874870733"/>
          <c:h val="0.73389830508474574"/>
        </c:manualLayout>
      </c:layout>
      <c:radarChart>
        <c:radarStyle val="filled"/>
        <c:varyColors val="0"/>
        <c:ser>
          <c:idx val="2"/>
          <c:order val="0"/>
          <c:tx>
            <c:strRef>
              <c:f>'"比率分析"'!$L$5</c:f>
              <c:strCache>
                <c:ptCount val="1"/>
                <c:pt idx="0">
                  <c:v>strong</c:v>
                </c:pt>
              </c:strCache>
            </c:strRef>
          </c:tx>
          <c:spPr>
            <a:solidFill>
              <a:srgbClr val="FFFFCC"/>
            </a:solidFill>
            <a:ln w="25400">
              <a:solidFill>
                <a:srgbClr val="0000FF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('"比率分析"'!$L$7,'"比率分析"'!$L$9,'"比率分析"'!$L$11,'"比率分析"'!$L$13,'"比率分析"'!$L$15,'"比率分析"'!$L$17,'"比率分析"'!$L$19,'"比率分析"'!$L$21,'"比率分析"'!$L$23)</c:f>
              <c:numCache>
                <c:formatCode>0.0</c:formatCode>
                <c:ptCount val="9"/>
                <c:pt idx="0" formatCode="0.00">
                  <c:v>8.2999999999999989</c:v>
                </c:pt>
                <c:pt idx="1">
                  <c:v>8.2999999999999989</c:v>
                </c:pt>
                <c:pt idx="2">
                  <c:v>8.2999999999999989</c:v>
                </c:pt>
                <c:pt idx="3">
                  <c:v>8.2999999999999989</c:v>
                </c:pt>
                <c:pt idx="4">
                  <c:v>8.2999999999999989</c:v>
                </c:pt>
                <c:pt idx="5">
                  <c:v>8.2999999999999989</c:v>
                </c:pt>
                <c:pt idx="6">
                  <c:v>8.2999999999999989</c:v>
                </c:pt>
                <c:pt idx="7">
                  <c:v>8.2999999999999989</c:v>
                </c:pt>
                <c:pt idx="8">
                  <c:v>8.2999999999999989</c:v>
                </c:pt>
              </c:numCache>
            </c:numRef>
          </c:val>
        </c:ser>
        <c:ser>
          <c:idx val="1"/>
          <c:order val="1"/>
          <c:tx>
            <c:strRef>
              <c:f>'"比率分析"'!$J$5</c:f>
              <c:strCache>
                <c:ptCount val="1"/>
                <c:pt idx="0">
                  <c:v>standard or target</c:v>
                </c:pt>
              </c:strCache>
            </c:strRef>
          </c:tx>
          <c:spPr>
            <a:solidFill>
              <a:srgbClr val="993366"/>
            </a:solidFill>
            <a:ln w="25400">
              <a:solidFill>
                <a:srgbClr val="00FF00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('"比率分析"'!$J$7,'"比率分析"'!$J$9,'"比率分析"'!$J$11,'"比率分析"'!$J$13,'"比率分析"'!$J$15,'"比率分析"'!$J$17,'"比率分析"'!$J$19,'"比率分析"'!$J$21,'"比率分析"'!$J$23)</c:f>
              <c:numCache>
                <c:formatCode>0.0</c:formatCode>
                <c:ptCount val="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</c:ser>
        <c:ser>
          <c:idx val="3"/>
          <c:order val="2"/>
          <c:tx>
            <c:strRef>
              <c:f>'"比率分析"'!$H$5</c:f>
              <c:strCache>
                <c:ptCount val="1"/>
                <c:pt idx="0">
                  <c:v>weak</c:v>
                </c:pt>
              </c:strCache>
            </c:strRef>
          </c:tx>
          <c:spPr>
            <a:solidFill>
              <a:srgbClr val="CCFFFF"/>
            </a:solidFill>
            <a:ln w="25400">
              <a:solidFill>
                <a:srgbClr val="FF0000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('"比率分析"'!$H$7,'"比率分析"'!$H$9,'"比率分析"'!$H$11,'"比率分析"'!$H$13,'"比率分析"'!$H$15,'"比率分析"'!$H$17,'"比率分析"'!$H$19,'"比率分析"'!$H$21,'"比率分析"'!$H$23)</c:f>
              <c:numCache>
                <c:formatCode>0.0</c:formatCode>
                <c:ptCount val="9"/>
                <c:pt idx="0" formatCode="0.00">
                  <c:v>3.3333333333333335</c:v>
                </c:pt>
                <c:pt idx="1">
                  <c:v>3.3333333333333335</c:v>
                </c:pt>
                <c:pt idx="2">
                  <c:v>3.3333333333333335</c:v>
                </c:pt>
                <c:pt idx="3">
                  <c:v>3.3333333333333335</c:v>
                </c:pt>
                <c:pt idx="4">
                  <c:v>3.3333333333333335</c:v>
                </c:pt>
                <c:pt idx="5">
                  <c:v>3.3333333333333335</c:v>
                </c:pt>
                <c:pt idx="6">
                  <c:v>3.3333333333333335</c:v>
                </c:pt>
                <c:pt idx="7">
                  <c:v>3.3333333333333335</c:v>
                </c:pt>
                <c:pt idx="8">
                  <c:v>3.3333333333333335</c:v>
                </c:pt>
              </c:numCache>
            </c:numRef>
          </c:val>
        </c:ser>
        <c:ser>
          <c:idx val="0"/>
          <c:order val="3"/>
          <c:tx>
            <c:strRef>
              <c:f>'"比率分析"'!$D$5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9999FF"/>
            </a:solidFill>
            <a:ln w="38100">
              <a:solidFill>
                <a:srgbClr val="000000"/>
              </a:solidFill>
              <a:prstDash val="solid"/>
            </a:ln>
          </c:spPr>
          <c:val>
            <c:numRef>
              <c:f>('"比率分析"'!$D$7,'"比率分析"'!$D$9,'"比率分析"'!$D$11,'"比率分析"'!$D$13,'"比率分析"'!$D$15,'"比率分析"'!$D$17,'"比率分析"'!$D$19,'"比率分析"'!$D$21,'"比率分析"'!$D$23)</c:f>
              <c:numCache>
                <c:formatCode>0.00</c:formatCode>
                <c:ptCount val="9"/>
                <c:pt idx="0">
                  <c:v>5</c:v>
                </c:pt>
                <c:pt idx="1">
                  <c:v>6.65</c:v>
                </c:pt>
                <c:pt idx="2">
                  <c:v>1.25</c:v>
                </c:pt>
                <c:pt idx="3">
                  <c:v>5</c:v>
                </c:pt>
                <c:pt idx="4">
                  <c:v>5.0000000000000001E-3</c:v>
                </c:pt>
                <c:pt idx="5">
                  <c:v>5.0000000000000001E-3</c:v>
                </c:pt>
                <c:pt idx="6" formatCode="General">
                  <c:v>5.0000000000000001E-3</c:v>
                </c:pt>
                <c:pt idx="7" formatCode="General">
                  <c:v>6.65</c:v>
                </c:pt>
                <c:pt idx="8" formatCode="0">
                  <c:v>8.2999999999999989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3022368"/>
        <c:axId val="223022928"/>
      </c:radarChart>
      <c:catAx>
        <c:axId val="22302236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3022928"/>
        <c:crosses val="autoZero"/>
        <c:auto val="0"/>
        <c:lblAlgn val="ctr"/>
        <c:lblOffset val="100"/>
        <c:noMultiLvlLbl val="0"/>
      </c:catAx>
      <c:valAx>
        <c:axId val="2230229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3022368"/>
        <c:crosses val="autoZero"/>
        <c:crossBetween val="between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25400">
          <a:noFill/>
        </a:ln>
      </c:spPr>
    </c:plotArea>
    <c:legend>
      <c:legendPos val="r"/>
      <c:layout>
        <c:manualLayout>
          <c:xMode val="edge"/>
          <c:yMode val="edge"/>
          <c:x val="0.82213029989658737"/>
          <c:y val="0.46779661016949153"/>
          <c:w val="0.17373319544984489"/>
          <c:h val="0.144067796610169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雷达图财务分析图</a:t>
            </a:r>
          </a:p>
        </c:rich>
      </c:tx>
      <c:layout>
        <c:manualLayout>
          <c:xMode val="edge"/>
          <c:yMode val="edge"/>
          <c:x val="0.43123061013443642"/>
          <c:y val="2.03389830508474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14270941054809"/>
          <c:y val="0.17288135593220338"/>
          <c:w val="0.44777662874870733"/>
          <c:h val="0.73389830508474574"/>
        </c:manualLayout>
      </c:layout>
      <c:radarChart>
        <c:radarStyle val="filled"/>
        <c:varyColors val="0"/>
        <c:ser>
          <c:idx val="2"/>
          <c:order val="0"/>
          <c:tx>
            <c:strRef>
              <c:f>'"比率分析"'!$L$5</c:f>
              <c:strCache>
                <c:ptCount val="1"/>
                <c:pt idx="0">
                  <c:v>strong</c:v>
                </c:pt>
              </c:strCache>
            </c:strRef>
          </c:tx>
          <c:spPr>
            <a:solidFill>
              <a:srgbClr val="FFFFCC"/>
            </a:solidFill>
            <a:ln w="25400">
              <a:solidFill>
                <a:srgbClr val="0000FF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('"比率分析"'!$L$7,'"比率分析"'!$L$9,'"比率分析"'!$L$11,'"比率分析"'!$L$13,'"比率分析"'!$L$15,'"比率分析"'!$L$17,'"比率分析"'!$L$19,'"比率分析"'!$L$21,'"比率分析"'!$L$23)</c:f>
              <c:numCache>
                <c:formatCode>0.0</c:formatCode>
                <c:ptCount val="9"/>
                <c:pt idx="0" formatCode="0.00">
                  <c:v>8.2999999999999989</c:v>
                </c:pt>
                <c:pt idx="1">
                  <c:v>8.2999999999999989</c:v>
                </c:pt>
                <c:pt idx="2">
                  <c:v>8.2999999999999989</c:v>
                </c:pt>
                <c:pt idx="3">
                  <c:v>8.2999999999999989</c:v>
                </c:pt>
                <c:pt idx="4">
                  <c:v>8.2999999999999989</c:v>
                </c:pt>
                <c:pt idx="5">
                  <c:v>8.2999999999999989</c:v>
                </c:pt>
                <c:pt idx="6">
                  <c:v>8.2999999999999989</c:v>
                </c:pt>
                <c:pt idx="7">
                  <c:v>8.2999999999999989</c:v>
                </c:pt>
                <c:pt idx="8">
                  <c:v>8.2999999999999989</c:v>
                </c:pt>
              </c:numCache>
            </c:numRef>
          </c:val>
        </c:ser>
        <c:ser>
          <c:idx val="1"/>
          <c:order val="1"/>
          <c:tx>
            <c:strRef>
              <c:f>'"比率分析"'!$J$5</c:f>
              <c:strCache>
                <c:ptCount val="1"/>
                <c:pt idx="0">
                  <c:v>standard or target</c:v>
                </c:pt>
              </c:strCache>
            </c:strRef>
          </c:tx>
          <c:spPr>
            <a:solidFill>
              <a:srgbClr val="993366"/>
            </a:solidFill>
            <a:ln w="25400">
              <a:solidFill>
                <a:srgbClr val="00FF00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('"比率分析"'!$J$7,'"比率分析"'!$J$9,'"比率分析"'!$J$11,'"比率分析"'!$J$13,'"比率分析"'!$J$15,'"比率分析"'!$J$17,'"比率分析"'!$J$19,'"比率分析"'!$J$21,'"比率分析"'!$J$23)</c:f>
              <c:numCache>
                <c:formatCode>0.0</c:formatCode>
                <c:ptCount val="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</c:ser>
        <c:ser>
          <c:idx val="3"/>
          <c:order val="2"/>
          <c:tx>
            <c:strRef>
              <c:f>'"比率分析"'!$H$5</c:f>
              <c:strCache>
                <c:ptCount val="1"/>
                <c:pt idx="0">
                  <c:v>weak</c:v>
                </c:pt>
              </c:strCache>
            </c:strRef>
          </c:tx>
          <c:spPr>
            <a:solidFill>
              <a:srgbClr val="CCFFFF"/>
            </a:solidFill>
            <a:ln w="25400">
              <a:solidFill>
                <a:srgbClr val="FF0000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('"比率分析"'!$H$7,'"比率分析"'!$H$9,'"比率分析"'!$H$11,'"比率分析"'!$H$13,'"比率分析"'!$H$15,'"比率分析"'!$H$17,'"比率分析"'!$H$19,'"比率分析"'!$H$21,'"比率分析"'!$H$23)</c:f>
              <c:numCache>
                <c:formatCode>0.0</c:formatCode>
                <c:ptCount val="9"/>
                <c:pt idx="0" formatCode="0.00">
                  <c:v>3.3333333333333335</c:v>
                </c:pt>
                <c:pt idx="1">
                  <c:v>3.3333333333333335</c:v>
                </c:pt>
                <c:pt idx="2">
                  <c:v>3.3333333333333335</c:v>
                </c:pt>
                <c:pt idx="3">
                  <c:v>3.3333333333333335</c:v>
                </c:pt>
                <c:pt idx="4">
                  <c:v>3.3333333333333335</c:v>
                </c:pt>
                <c:pt idx="5">
                  <c:v>3.3333333333333335</c:v>
                </c:pt>
                <c:pt idx="6">
                  <c:v>3.3333333333333335</c:v>
                </c:pt>
                <c:pt idx="7">
                  <c:v>3.3333333333333335</c:v>
                </c:pt>
                <c:pt idx="8">
                  <c:v>3.3333333333333335</c:v>
                </c:pt>
              </c:numCache>
            </c:numRef>
          </c:val>
        </c:ser>
        <c:ser>
          <c:idx val="4"/>
          <c:order val="3"/>
          <c:tx>
            <c:strRef>
              <c:f>'"比率分析"'!$E$5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9999FF"/>
            </a:solidFill>
            <a:ln w="38100">
              <a:solidFill>
                <a:srgbClr val="000000"/>
              </a:solidFill>
              <a:prstDash val="solid"/>
            </a:ln>
          </c:spPr>
          <c:val>
            <c:numRef>
              <c:f>('"比率分析"'!$E$7,'"比率分析"'!$E$9,'"比率分析"'!$E$11,'"比率分析"'!$E$13,'"比率分析"'!$E$15,'"比率分析"'!$E$17,'"比率分析"'!$E$19,'"比率分析"'!$E$21,'"比率分析"'!$E$23)</c:f>
              <c:numCache>
                <c:formatCode>0.00</c:formatCode>
                <c:ptCount val="9"/>
                <c:pt idx="0">
                  <c:v>4</c:v>
                </c:pt>
                <c:pt idx="1">
                  <c:v>8.2999999999999989</c:v>
                </c:pt>
                <c:pt idx="2">
                  <c:v>1.25</c:v>
                </c:pt>
                <c:pt idx="3">
                  <c:v>5</c:v>
                </c:pt>
                <c:pt idx="4">
                  <c:v>5.0000000000000001E-3</c:v>
                </c:pt>
                <c:pt idx="5">
                  <c:v>5.0000000000000001E-3</c:v>
                </c:pt>
                <c:pt idx="6">
                  <c:v>5.0000000000000001E-3</c:v>
                </c:pt>
                <c:pt idx="7" formatCode="General">
                  <c:v>8.2999999999999989</c:v>
                </c:pt>
                <c:pt idx="8" formatCode="0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3663568"/>
        <c:axId val="223664128"/>
      </c:radarChart>
      <c:catAx>
        <c:axId val="22366356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3664128"/>
        <c:crosses val="autoZero"/>
        <c:auto val="0"/>
        <c:lblAlgn val="ctr"/>
        <c:lblOffset val="100"/>
        <c:noMultiLvlLbl val="0"/>
      </c:catAx>
      <c:valAx>
        <c:axId val="2236641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3663568"/>
        <c:crosses val="autoZero"/>
        <c:crossBetween val="between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25400">
          <a:noFill/>
        </a:ln>
      </c:spPr>
    </c:plotArea>
    <c:legend>
      <c:legendPos val="r"/>
      <c:layout>
        <c:manualLayout>
          <c:xMode val="edge"/>
          <c:yMode val="edge"/>
          <c:x val="0.82213029989658737"/>
          <c:y val="0.46779661016949153"/>
          <c:w val="0.17373319544984489"/>
          <c:h val="0.144067796610169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雷达图财务分析图</a:t>
            </a:r>
          </a:p>
        </c:rich>
      </c:tx>
      <c:layout>
        <c:manualLayout>
          <c:xMode val="edge"/>
          <c:yMode val="edge"/>
          <c:x val="0.43123061013443642"/>
          <c:y val="2.03389830508474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580144777662876"/>
          <c:y val="0.17288135593220338"/>
          <c:w val="0.44777662874870733"/>
          <c:h val="0.73389830508474574"/>
        </c:manualLayout>
      </c:layout>
      <c:radarChart>
        <c:radarStyle val="marker"/>
        <c:varyColors val="0"/>
        <c:ser>
          <c:idx val="2"/>
          <c:order val="0"/>
          <c:tx>
            <c:strRef>
              <c:f>'"比率分析"'!$L$5</c:f>
              <c:strCache>
                <c:ptCount val="1"/>
                <c:pt idx="0">
                  <c:v>strong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('"比率分析"'!$L$7,'"比率分析"'!$L$9,'"比率分析"'!$L$11,'"比率分析"'!$L$13,'"比率分析"'!$L$15,'"比率分析"'!$L$17,'"比率分析"'!$L$19,'"比率分析"'!$L$21,'"比率分析"'!$L$23)</c:f>
              <c:numCache>
                <c:formatCode>0.0</c:formatCode>
                <c:ptCount val="9"/>
                <c:pt idx="0" formatCode="0.00">
                  <c:v>8.2999999999999989</c:v>
                </c:pt>
                <c:pt idx="1">
                  <c:v>8.2999999999999989</c:v>
                </c:pt>
                <c:pt idx="2">
                  <c:v>8.2999999999999989</c:v>
                </c:pt>
                <c:pt idx="3">
                  <c:v>8.2999999999999989</c:v>
                </c:pt>
                <c:pt idx="4">
                  <c:v>8.2999999999999989</c:v>
                </c:pt>
                <c:pt idx="5">
                  <c:v>8.2999999999999989</c:v>
                </c:pt>
                <c:pt idx="6">
                  <c:v>8.2999999999999989</c:v>
                </c:pt>
                <c:pt idx="7">
                  <c:v>8.2999999999999989</c:v>
                </c:pt>
                <c:pt idx="8">
                  <c:v>8.2999999999999989</c:v>
                </c:pt>
              </c:numCache>
            </c:numRef>
          </c:val>
        </c:ser>
        <c:ser>
          <c:idx val="1"/>
          <c:order val="1"/>
          <c:tx>
            <c:strRef>
              <c:f>'"比率分析"'!$J$5</c:f>
              <c:strCache>
                <c:ptCount val="1"/>
                <c:pt idx="0">
                  <c:v>standard or target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('"比率分析"'!$J$7,'"比率分析"'!$J$9,'"比率分析"'!$J$11,'"比率分析"'!$J$13,'"比率分析"'!$J$15,'"比率分析"'!$J$17,'"比率分析"'!$J$19,'"比率分析"'!$J$21,'"比率分析"'!$J$23)</c:f>
              <c:numCache>
                <c:formatCode>0.0</c:formatCode>
                <c:ptCount val="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</c:ser>
        <c:ser>
          <c:idx val="3"/>
          <c:order val="2"/>
          <c:tx>
            <c:strRef>
              <c:f>'"比率分析"'!$H$5</c:f>
              <c:strCache>
                <c:ptCount val="1"/>
                <c:pt idx="0">
                  <c:v>weak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('"比率分析"'!$H$7,'"比率分析"'!$H$9,'"比率分析"'!$H$11,'"比率分析"'!$H$13,'"比率分析"'!$H$15,'"比率分析"'!$H$17,'"比率分析"'!$H$19,'"比率分析"'!$H$21,'"比率分析"'!$H$23)</c:f>
              <c:numCache>
                <c:formatCode>0.0</c:formatCode>
                <c:ptCount val="9"/>
                <c:pt idx="0" formatCode="0.00">
                  <c:v>3.3333333333333335</c:v>
                </c:pt>
                <c:pt idx="1">
                  <c:v>3.3333333333333335</c:v>
                </c:pt>
                <c:pt idx="2">
                  <c:v>3.3333333333333335</c:v>
                </c:pt>
                <c:pt idx="3">
                  <c:v>3.3333333333333335</c:v>
                </c:pt>
                <c:pt idx="4">
                  <c:v>3.3333333333333335</c:v>
                </c:pt>
                <c:pt idx="5">
                  <c:v>3.3333333333333335</c:v>
                </c:pt>
                <c:pt idx="6">
                  <c:v>3.3333333333333335</c:v>
                </c:pt>
                <c:pt idx="7">
                  <c:v>3.3333333333333335</c:v>
                </c:pt>
                <c:pt idx="8">
                  <c:v>3.3333333333333335</c:v>
                </c:pt>
              </c:numCache>
            </c:numRef>
          </c:val>
        </c:ser>
        <c:ser>
          <c:idx val="6"/>
          <c:order val="3"/>
          <c:tx>
            <c:strRef>
              <c:f>'"比率分析"'!$B$5</c:f>
              <c:strCache>
                <c:ptCount val="1"/>
                <c:pt idx="0">
                  <c:v>1</c:v>
                </c:pt>
              </c:strCache>
            </c:strRef>
          </c:tx>
          <c:spPr>
            <a:ln w="38100">
              <a:solidFill>
                <a:srgbClr val="008080"/>
              </a:solidFill>
              <a:prstDash val="solid"/>
            </a:ln>
          </c:spPr>
          <c:marker>
            <c:symbol val="none"/>
          </c:marker>
          <c:val>
            <c:numRef>
              <c:f>('"比率分析"'!$B$7,'"比率分析"'!$B$9,'"比率分析"'!$B$11,'"比率分析"'!$B$13,'"比率分析"'!$B$15,'"比率分析"'!$B$17,'"比率分析"'!$B$19,'"比率分析"'!$B$21,'"比率分析"'!$B$23)</c:f>
              <c:numCache>
                <c:formatCode>0.00</c:formatCode>
                <c:ptCount val="9"/>
                <c:pt idx="0">
                  <c:v>5</c:v>
                </c:pt>
                <c:pt idx="1">
                  <c:v>4</c:v>
                </c:pt>
                <c:pt idx="2">
                  <c:v>1.25</c:v>
                </c:pt>
                <c:pt idx="3">
                  <c:v>5</c:v>
                </c:pt>
                <c:pt idx="4">
                  <c:v>4</c:v>
                </c:pt>
                <c:pt idx="5">
                  <c:v>10</c:v>
                </c:pt>
                <c:pt idx="6">
                  <c:v>4</c:v>
                </c:pt>
                <c:pt idx="7" formatCode="General">
                  <c:v>5</c:v>
                </c:pt>
                <c:pt idx="8" formatCode="0">
                  <c:v>4</c:v>
                </c:pt>
              </c:numCache>
            </c:numRef>
          </c:val>
        </c:ser>
        <c:ser>
          <c:idx val="5"/>
          <c:order val="4"/>
          <c:tx>
            <c:strRef>
              <c:f>'"比率分析"'!$C$5</c:f>
              <c:strCache>
                <c:ptCount val="1"/>
                <c:pt idx="0">
                  <c:v>2</c:v>
                </c:pt>
              </c:strCache>
            </c:strRef>
          </c:tx>
          <c:spPr>
            <a:ln w="38100">
              <a:solidFill>
                <a:srgbClr val="800000"/>
              </a:solidFill>
              <a:prstDash val="solid"/>
            </a:ln>
          </c:spPr>
          <c:marker>
            <c:symbol val="none"/>
          </c:marker>
          <c:val>
            <c:numRef>
              <c:f>('"比率分析"'!$C$7,'"比率分析"'!$C$9,'"比率分析"'!$C$11,'"比率分析"'!$C$13,'"比率分析"'!$C$15,'"比率分析"'!$C$17,'"比率分析"'!$C$19,'"比率分析"'!$C$21,'"比率分析"'!$C$23)</c:f>
              <c:numCache>
                <c:formatCode>0.00</c:formatCode>
                <c:ptCount val="9"/>
                <c:pt idx="0">
                  <c:v>6.65</c:v>
                </c:pt>
                <c:pt idx="1">
                  <c:v>5</c:v>
                </c:pt>
                <c:pt idx="2">
                  <c:v>1.25</c:v>
                </c:pt>
                <c:pt idx="3">
                  <c:v>5</c:v>
                </c:pt>
                <c:pt idx="4">
                  <c:v>5.0000000000000001E-3</c:v>
                </c:pt>
                <c:pt idx="5">
                  <c:v>1.25</c:v>
                </c:pt>
                <c:pt idx="6">
                  <c:v>1.25</c:v>
                </c:pt>
                <c:pt idx="7" formatCode="General">
                  <c:v>5</c:v>
                </c:pt>
                <c:pt idx="8" formatCode="0">
                  <c:v>5</c:v>
                </c:pt>
              </c:numCache>
            </c:numRef>
          </c:val>
        </c:ser>
        <c:ser>
          <c:idx val="0"/>
          <c:order val="5"/>
          <c:tx>
            <c:strRef>
              <c:f>'"比率分析"'!$D$5</c:f>
              <c:strCache>
                <c:ptCount val="1"/>
                <c:pt idx="0">
                  <c:v>3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('"比率分析"'!$D$7,'"比率分析"'!$D$9,'"比率分析"'!$D$11,'"比率分析"'!$D$13,'"比率分析"'!$D$15,'"比率分析"'!$D$17,'"比率分析"'!$D$19,'"比率分析"'!$D$21,'"比率分析"'!$D$23)</c:f>
              <c:numCache>
                <c:formatCode>0.00</c:formatCode>
                <c:ptCount val="9"/>
                <c:pt idx="0">
                  <c:v>5</c:v>
                </c:pt>
                <c:pt idx="1">
                  <c:v>6.65</c:v>
                </c:pt>
                <c:pt idx="2">
                  <c:v>1.25</c:v>
                </c:pt>
                <c:pt idx="3">
                  <c:v>5</c:v>
                </c:pt>
                <c:pt idx="4">
                  <c:v>5.0000000000000001E-3</c:v>
                </c:pt>
                <c:pt idx="5">
                  <c:v>5.0000000000000001E-3</c:v>
                </c:pt>
                <c:pt idx="6" formatCode="General">
                  <c:v>5.0000000000000001E-3</c:v>
                </c:pt>
                <c:pt idx="7" formatCode="General">
                  <c:v>6.65</c:v>
                </c:pt>
                <c:pt idx="8" formatCode="0">
                  <c:v>8.2999999999999989</c:v>
                </c:pt>
              </c:numCache>
            </c:numRef>
          </c:val>
        </c:ser>
        <c:ser>
          <c:idx val="4"/>
          <c:order val="6"/>
          <c:tx>
            <c:strRef>
              <c:f>'"比率分析"'!$E$5</c:f>
              <c:strCache>
                <c:ptCount val="1"/>
                <c:pt idx="0">
                  <c:v>4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val>
            <c:numRef>
              <c:f>('"比率分析"'!$E$7,'"比率分析"'!$E$9,'"比率分析"'!$E$11,'"比率分析"'!$E$13,'"比率分析"'!$E$15,'"比率分析"'!$E$17,'"比率分析"'!$E$19,'"比率分析"'!$E$21,'"比率分析"'!$E$23)</c:f>
              <c:numCache>
                <c:formatCode>0.00</c:formatCode>
                <c:ptCount val="9"/>
                <c:pt idx="0">
                  <c:v>4</c:v>
                </c:pt>
                <c:pt idx="1">
                  <c:v>8.2999999999999989</c:v>
                </c:pt>
                <c:pt idx="2">
                  <c:v>1.25</c:v>
                </c:pt>
                <c:pt idx="3">
                  <c:v>5</c:v>
                </c:pt>
                <c:pt idx="4">
                  <c:v>5.0000000000000001E-3</c:v>
                </c:pt>
                <c:pt idx="5">
                  <c:v>5.0000000000000001E-3</c:v>
                </c:pt>
                <c:pt idx="6">
                  <c:v>5.0000000000000001E-3</c:v>
                </c:pt>
                <c:pt idx="7" formatCode="General">
                  <c:v>8.2999999999999989</c:v>
                </c:pt>
                <c:pt idx="8" formatCode="0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3670288"/>
        <c:axId val="223465344"/>
      </c:radarChart>
      <c:catAx>
        <c:axId val="22367028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3465344"/>
        <c:crosses val="autoZero"/>
        <c:auto val="0"/>
        <c:lblAlgn val="ctr"/>
        <c:lblOffset val="100"/>
        <c:noMultiLvlLbl val="0"/>
      </c:catAx>
      <c:valAx>
        <c:axId val="2234653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23670288"/>
        <c:crosses val="autoZero"/>
        <c:crossBetween val="between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25400">
          <a:noFill/>
        </a:ln>
      </c:spPr>
    </c:plotArea>
    <c:legend>
      <c:legendPos val="r"/>
      <c:layout>
        <c:manualLayout>
          <c:xMode val="edge"/>
          <c:yMode val="edge"/>
          <c:x val="0.80144777662874866"/>
          <c:y val="0.4152542372881356"/>
          <c:w val="0.19441571871768359"/>
          <c:h val="0.2508474576271186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chart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chart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chart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chart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chart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chart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0" workbookViewId="0"/>
  </sheetViews>
  <sheetProtection password="DE6B" content="1" objects="1"/>
  <pageMargins left="0.75" right="0.75" top="1" bottom="1" header="0.5" footer="0.5"/>
  <pageSetup paperSize="9" orientation="landscape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sheetProtection password="DE6B" content="1" objects="1"/>
  <pageMargins left="0.75" right="0.75" top="1" bottom="1" header="0.5" footer="0.5"/>
  <pageSetup paperSize="9" orientation="landscape" horizontalDpi="200" verticalDpi="200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sheetProtection password="DE6B" content="1" objects="1"/>
  <pageMargins left="0.75" right="0.75" top="1" bottom="1" header="0.5" footer="0.5"/>
  <pageSetup paperSize="9" orientation="landscape" horizontalDpi="200" verticalDpi="200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sheetProtection password="DE6B" content="1" objects="1"/>
  <pageMargins left="0.75" right="0.75" top="1" bottom="1" header="0.5" footer="0.5"/>
  <pageSetup paperSize="9" orientation="landscape" horizontalDpi="200" verticalDpi="200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sheetProtection password="DE6B" content="1" objects="1"/>
  <pageMargins left="0.75" right="0.75" top="1" bottom="1" header="0.5" footer="0.5"/>
  <pageSetup paperSize="9" orientation="landscape" horizontalDpi="200" verticalDpi="200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chartsheets/sheet6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sheetProtection password="DE6B" content="1" objects="1"/>
  <pageMargins left="0.75" right="0.75" top="1" bottom="1" header="0.5" footer="0.5"/>
  <pageSetup paperSize="9" orientation="landscape" horizontalDpi="200" verticalDpi="200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chartsheets/sheet7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sheetProtection password="DE6B" content="1" objects="1"/>
  <pageMargins left="0.75" right="0.75" top="1" bottom="1" header="0.5" footer="0.5"/>
  <pageSetup paperSize="9" orientation="landscape" horizontalDpi="200" verticalDpi="200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chartsheets/sheet8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sheetProtection password="DE6B" content="1" objects="1"/>
  <pageMargins left="0.75" right="0.75" top="1" bottom="1" header="0.5" footer="0.5"/>
  <pageSetup paperSize="9" orientation="landscape" horizontalDpi="200" verticalDpi="200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chartsheets/sheet9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sheetProtection password="DE6B" content="1" objects="1"/>
  <pageMargins left="0.75" right="0.75" top="1" bottom="1" header="0.5" footer="0.5"/>
  <pageSetup paperSize="9" orientation="landscape" horizontalDpi="200" verticalDpi="200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chartsheets/sheet10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sheetProtection password="DE6B" content="1" objects="1"/>
  <pageMargins left="0.75" right="0.75" top="1" bottom="1" header="0.5" footer="0.5"/>
  <pageSetup paperSize="9" orientation="landscape" horizontalDpi="200" verticalDpi="200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2</xdr:row>
      <xdr:rowOff>76200</xdr:rowOff>
    </xdr:from>
    <xdr:to>
      <xdr:col>0</xdr:col>
      <xdr:colOff>723900</xdr:colOff>
      <xdr:row>10</xdr:row>
      <xdr:rowOff>133350</xdr:rowOff>
    </xdr:to>
    <xdr:sp macro="" textlink="">
      <xdr:nvSpPr>
        <xdr:cNvPr id="1044" name="AutoShape 1"/>
        <xdr:cNvSpPr>
          <a:spLocks/>
        </xdr:cNvSpPr>
      </xdr:nvSpPr>
      <xdr:spPr bwMode="auto">
        <a:xfrm>
          <a:off x="447675" y="457200"/>
          <a:ext cx="276225" cy="1552575"/>
        </a:xfrm>
        <a:prstGeom prst="leftBrace">
          <a:avLst>
            <a:gd name="adj1" fmla="val 46839"/>
            <a:gd name="adj2" fmla="val 50000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419100</xdr:colOff>
      <xdr:row>11</xdr:row>
      <xdr:rowOff>57150</xdr:rowOff>
    </xdr:from>
    <xdr:to>
      <xdr:col>0</xdr:col>
      <xdr:colOff>695325</xdr:colOff>
      <xdr:row>23</xdr:row>
      <xdr:rowOff>171450</xdr:rowOff>
    </xdr:to>
    <xdr:sp macro="" textlink="">
      <xdr:nvSpPr>
        <xdr:cNvPr id="1045" name="AutoShape 2"/>
        <xdr:cNvSpPr>
          <a:spLocks/>
        </xdr:cNvSpPr>
      </xdr:nvSpPr>
      <xdr:spPr bwMode="auto">
        <a:xfrm>
          <a:off x="419100" y="2143125"/>
          <a:ext cx="276225" cy="2333625"/>
        </a:xfrm>
        <a:prstGeom prst="leftBrace">
          <a:avLst>
            <a:gd name="adj1" fmla="val 70402"/>
            <a:gd name="adj2" fmla="val 50000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11</xdr:col>
      <xdr:colOff>76200</xdr:colOff>
      <xdr:row>2</xdr:row>
      <xdr:rowOff>38100</xdr:rowOff>
    </xdr:from>
    <xdr:to>
      <xdr:col>11</xdr:col>
      <xdr:colOff>352425</xdr:colOff>
      <xdr:row>8</xdr:row>
      <xdr:rowOff>104775</xdr:rowOff>
    </xdr:to>
    <xdr:sp macro="" textlink="">
      <xdr:nvSpPr>
        <xdr:cNvPr id="1046" name="AutoShape 3"/>
        <xdr:cNvSpPr>
          <a:spLocks/>
        </xdr:cNvSpPr>
      </xdr:nvSpPr>
      <xdr:spPr bwMode="auto">
        <a:xfrm flipH="1">
          <a:off x="8201025" y="419100"/>
          <a:ext cx="276225" cy="1152525"/>
        </a:xfrm>
        <a:prstGeom prst="leftBrace">
          <a:avLst>
            <a:gd name="adj1" fmla="val 34770"/>
            <a:gd name="adj2" fmla="val 50000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11</xdr:col>
      <xdr:colOff>85725</xdr:colOff>
      <xdr:row>9</xdr:row>
      <xdr:rowOff>66675</xdr:rowOff>
    </xdr:from>
    <xdr:to>
      <xdr:col>11</xdr:col>
      <xdr:colOff>361950</xdr:colOff>
      <xdr:row>23</xdr:row>
      <xdr:rowOff>161925</xdr:rowOff>
    </xdr:to>
    <xdr:sp macro="" textlink="">
      <xdr:nvSpPr>
        <xdr:cNvPr id="1047" name="AutoShape 4"/>
        <xdr:cNvSpPr>
          <a:spLocks/>
        </xdr:cNvSpPr>
      </xdr:nvSpPr>
      <xdr:spPr bwMode="auto">
        <a:xfrm flipH="1">
          <a:off x="8210550" y="1733550"/>
          <a:ext cx="276225" cy="2733675"/>
        </a:xfrm>
        <a:prstGeom prst="leftBrace">
          <a:avLst>
            <a:gd name="adj1" fmla="val 82471"/>
            <a:gd name="adj2" fmla="val 50000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95250</xdr:colOff>
      <xdr:row>13</xdr:row>
      <xdr:rowOff>123825</xdr:rowOff>
    </xdr:from>
    <xdr:to>
      <xdr:col>0</xdr:col>
      <xdr:colOff>371475</xdr:colOff>
      <xdr:row>22</xdr:row>
      <xdr:rowOff>95250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95250" y="2571750"/>
          <a:ext cx="276225" cy="1647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ctr" upright="1"/>
        <a:lstStyle/>
        <a:p>
          <a:pPr algn="ctr" rtl="0">
            <a:defRPr sz="1000"/>
          </a:pPr>
          <a:r>
            <a:rPr lang="zh-CN" altLang="en-US" sz="1200" b="1" i="0" u="none" strike="noStrike" baseline="0">
              <a:solidFill>
                <a:srgbClr val="454545"/>
              </a:solidFill>
              <a:latin typeface="+mn-ea"/>
              <a:ea typeface="+mn-ea"/>
            </a:rPr>
            <a:t>长期资金占用</a:t>
          </a:r>
        </a:p>
      </xdr:txBody>
    </xdr:sp>
    <xdr:clientData/>
  </xdr:twoCellAnchor>
  <xdr:twoCellAnchor>
    <xdr:from>
      <xdr:col>0</xdr:col>
      <xdr:colOff>114300</xdr:colOff>
      <xdr:row>1</xdr:row>
      <xdr:rowOff>142875</xdr:rowOff>
    </xdr:from>
    <xdr:to>
      <xdr:col>0</xdr:col>
      <xdr:colOff>390525</xdr:colOff>
      <xdr:row>9</xdr:row>
      <xdr:rowOff>133350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114300" y="333375"/>
          <a:ext cx="276225" cy="1466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ctr" upright="1"/>
        <a:lstStyle/>
        <a:p>
          <a:pPr algn="ctr" rtl="0">
            <a:defRPr sz="1000"/>
          </a:pPr>
          <a:r>
            <a:rPr lang="zh-CN" altLang="en-US" sz="1200" b="1" i="0" u="none" strike="noStrike" baseline="0">
              <a:solidFill>
                <a:srgbClr val="454545"/>
              </a:solidFill>
              <a:latin typeface="+mn-ea"/>
              <a:ea typeface="+mn-ea"/>
            </a:rPr>
            <a:t>短期资金占用</a:t>
          </a:r>
        </a:p>
      </xdr:txBody>
    </xdr:sp>
    <xdr:clientData/>
  </xdr:twoCellAnchor>
  <xdr:twoCellAnchor>
    <xdr:from>
      <xdr:col>11</xdr:col>
      <xdr:colOff>333375</xdr:colOff>
      <xdr:row>12</xdr:row>
      <xdr:rowOff>19050</xdr:rowOff>
    </xdr:from>
    <xdr:to>
      <xdr:col>11</xdr:col>
      <xdr:colOff>609600</xdr:colOff>
      <xdr:row>20</xdr:row>
      <xdr:rowOff>171450</xdr:rowOff>
    </xdr:to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8458200" y="2286000"/>
          <a:ext cx="276225" cy="16287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ctr" upright="1"/>
        <a:lstStyle/>
        <a:p>
          <a:pPr algn="ctr" rtl="0">
            <a:defRPr sz="1000"/>
          </a:pPr>
          <a:r>
            <a:rPr lang="zh-CN" altLang="en-US" sz="1200" b="1" i="0" u="none" strike="noStrike" baseline="0">
              <a:solidFill>
                <a:srgbClr val="454545"/>
              </a:solidFill>
              <a:latin typeface="+mn-ea"/>
              <a:ea typeface="+mn-ea"/>
            </a:rPr>
            <a:t>长期资金来源</a:t>
          </a:r>
        </a:p>
      </xdr:txBody>
    </xdr:sp>
    <xdr:clientData/>
  </xdr:twoCellAnchor>
  <xdr:twoCellAnchor>
    <xdr:from>
      <xdr:col>11</xdr:col>
      <xdr:colOff>352425</xdr:colOff>
      <xdr:row>2</xdr:row>
      <xdr:rowOff>0</xdr:rowOff>
    </xdr:from>
    <xdr:to>
      <xdr:col>11</xdr:col>
      <xdr:colOff>628650</xdr:colOff>
      <xdr:row>9</xdr:row>
      <xdr:rowOff>180975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8477250" y="381000"/>
          <a:ext cx="276225" cy="1466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ctr" upright="1"/>
        <a:lstStyle/>
        <a:p>
          <a:pPr algn="ctr" rtl="0">
            <a:defRPr sz="1000"/>
          </a:pPr>
          <a:r>
            <a:rPr lang="zh-CN" altLang="en-US" sz="1200" b="1" i="0" u="none" strike="noStrike" baseline="0">
              <a:solidFill>
                <a:srgbClr val="454545"/>
              </a:solidFill>
              <a:latin typeface="+mn-ea"/>
              <a:ea typeface="+mn-ea"/>
            </a:rPr>
            <a:t>短期资金来源</a:t>
          </a:r>
        </a:p>
      </xdr:txBody>
    </xdr:sp>
    <xdr:clientData/>
  </xdr:twoCellAnchor>
  <xdr:twoCellAnchor>
    <xdr:from>
      <xdr:col>12</xdr:col>
      <xdr:colOff>47625</xdr:colOff>
      <xdr:row>2</xdr:row>
      <xdr:rowOff>47625</xdr:rowOff>
    </xdr:from>
    <xdr:to>
      <xdr:col>12</xdr:col>
      <xdr:colOff>323850</xdr:colOff>
      <xdr:row>14</xdr:row>
      <xdr:rowOff>123825</xdr:rowOff>
    </xdr:to>
    <xdr:sp macro="" textlink="">
      <xdr:nvSpPr>
        <xdr:cNvPr id="1052" name="AutoShape 10"/>
        <xdr:cNvSpPr>
          <a:spLocks/>
        </xdr:cNvSpPr>
      </xdr:nvSpPr>
      <xdr:spPr bwMode="auto">
        <a:xfrm flipH="1">
          <a:off x="8858250" y="428625"/>
          <a:ext cx="276225" cy="2324100"/>
        </a:xfrm>
        <a:prstGeom prst="leftBrace">
          <a:avLst>
            <a:gd name="adj1" fmla="val 70115"/>
            <a:gd name="adj2" fmla="val 50000"/>
          </a:avLst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12</xdr:col>
      <xdr:colOff>47625</xdr:colOff>
      <xdr:row>15</xdr:row>
      <xdr:rowOff>47625</xdr:rowOff>
    </xdr:from>
    <xdr:to>
      <xdr:col>12</xdr:col>
      <xdr:colOff>323850</xdr:colOff>
      <xdr:row>23</xdr:row>
      <xdr:rowOff>142875</xdr:rowOff>
    </xdr:to>
    <xdr:sp macro="" textlink="">
      <xdr:nvSpPr>
        <xdr:cNvPr id="1053" name="AutoShape 11"/>
        <xdr:cNvSpPr>
          <a:spLocks/>
        </xdr:cNvSpPr>
      </xdr:nvSpPr>
      <xdr:spPr bwMode="auto">
        <a:xfrm flipH="1">
          <a:off x="8858250" y="2867025"/>
          <a:ext cx="276225" cy="1581150"/>
        </a:xfrm>
        <a:prstGeom prst="leftBrace">
          <a:avLst>
            <a:gd name="adj1" fmla="val 47701"/>
            <a:gd name="adj2" fmla="val 50000"/>
          </a:avLst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12</xdr:col>
      <xdr:colOff>333375</xdr:colOff>
      <xdr:row>3</xdr:row>
      <xdr:rowOff>161925</xdr:rowOff>
    </xdr:from>
    <xdr:to>
      <xdr:col>12</xdr:col>
      <xdr:colOff>609600</xdr:colOff>
      <xdr:row>12</xdr:row>
      <xdr:rowOff>152400</xdr:rowOff>
    </xdr:to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9144000" y="723900"/>
          <a:ext cx="276225" cy="1695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ctr" upright="1"/>
        <a:lstStyle/>
        <a:p>
          <a:pPr algn="ctr" rtl="0">
            <a:defRPr sz="1000"/>
          </a:pPr>
          <a:r>
            <a:rPr lang="zh-CN" altLang="en-US" sz="1200" b="1" i="0" u="none" strike="noStrike" baseline="0">
              <a:solidFill>
                <a:srgbClr val="454545"/>
              </a:solidFill>
              <a:latin typeface="+mn-ea"/>
              <a:ea typeface="+mn-ea"/>
            </a:rPr>
            <a:t>外部资金来源</a:t>
          </a:r>
        </a:p>
      </xdr:txBody>
    </xdr:sp>
    <xdr:clientData/>
  </xdr:twoCellAnchor>
  <xdr:twoCellAnchor>
    <xdr:from>
      <xdr:col>12</xdr:col>
      <xdr:colOff>333375</xdr:colOff>
      <xdr:row>15</xdr:row>
      <xdr:rowOff>123825</xdr:rowOff>
    </xdr:from>
    <xdr:to>
      <xdr:col>12</xdr:col>
      <xdr:colOff>609600</xdr:colOff>
      <xdr:row>23</xdr:row>
      <xdr:rowOff>133350</xdr:rowOff>
    </xdr:to>
    <xdr:sp macro="" textlink="">
      <xdr:nvSpPr>
        <xdr:cNvPr id="1037" name="Text Box 13"/>
        <xdr:cNvSpPr txBox="1">
          <a:spLocks noChangeArrowheads="1"/>
        </xdr:cNvSpPr>
      </xdr:nvSpPr>
      <xdr:spPr bwMode="auto">
        <a:xfrm>
          <a:off x="9144000" y="2943225"/>
          <a:ext cx="276225" cy="1495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ctr" upright="1"/>
        <a:lstStyle/>
        <a:p>
          <a:pPr algn="ctr" rtl="0">
            <a:defRPr sz="1000"/>
          </a:pPr>
          <a:r>
            <a:rPr lang="zh-CN" altLang="en-US" sz="1200" b="1" i="0" u="none" strike="noStrike" baseline="0">
              <a:solidFill>
                <a:srgbClr val="454545"/>
              </a:solidFill>
              <a:latin typeface="+mn-ea"/>
              <a:ea typeface="+mn-ea"/>
            </a:rPr>
            <a:t>内部资金来源</a:t>
          </a:r>
        </a:p>
      </xdr:txBody>
    </xdr:sp>
    <xdr:clientData/>
  </xdr:twoCellAnchor>
  <xdr:twoCellAnchor>
    <xdr:from>
      <xdr:col>4</xdr:col>
      <xdr:colOff>266700</xdr:colOff>
      <xdr:row>25</xdr:row>
      <xdr:rowOff>47625</xdr:rowOff>
    </xdr:from>
    <xdr:to>
      <xdr:col>6</xdr:col>
      <xdr:colOff>1019175</xdr:colOff>
      <xdr:row>25</xdr:row>
      <xdr:rowOff>285750</xdr:rowOff>
    </xdr:to>
    <xdr:sp macro="" textlink="">
      <xdr:nvSpPr>
        <xdr:cNvPr id="1038" name="Text Box 14"/>
        <xdr:cNvSpPr txBox="1">
          <a:spLocks noChangeArrowheads="1"/>
        </xdr:cNvSpPr>
      </xdr:nvSpPr>
      <xdr:spPr bwMode="auto">
        <a:xfrm>
          <a:off x="3676650" y="4733925"/>
          <a:ext cx="1685925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454545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zh-CN" altLang="en-US" sz="1200" b="1" i="0" u="sng" strike="noStrike" baseline="0">
              <a:solidFill>
                <a:srgbClr val="454545"/>
              </a:solidFill>
              <a:latin typeface="+mn-ea"/>
              <a:ea typeface="+mn-ea"/>
            </a:rPr>
            <a:t>利润分配前报表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85725</xdr:colOff>
      <xdr:row>11</xdr:row>
      <xdr:rowOff>38100</xdr:rowOff>
    </xdr:from>
    <xdr:to>
      <xdr:col>11</xdr:col>
      <xdr:colOff>0</xdr:colOff>
      <xdr:row>13</xdr:row>
      <xdr:rowOff>0</xdr:rowOff>
    </xdr:to>
    <xdr:sp macro="" textlink="">
      <xdr:nvSpPr>
        <xdr:cNvPr id="4104" name="AutoShape 6"/>
        <xdr:cNvSpPr>
          <a:spLocks/>
        </xdr:cNvSpPr>
      </xdr:nvSpPr>
      <xdr:spPr bwMode="auto">
        <a:xfrm>
          <a:off x="8296275" y="1819275"/>
          <a:ext cx="695325" cy="285750"/>
        </a:xfrm>
        <a:prstGeom prst="rightBrace">
          <a:avLst>
            <a:gd name="adj1" fmla="val 0"/>
            <a:gd name="adj2" fmla="val 66667"/>
          </a:avLst>
        </a:prstGeom>
        <a:noFill/>
        <a:ln w="285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3</xdr:row>
      <xdr:rowOff>0</xdr:rowOff>
    </xdr:from>
    <xdr:to>
      <xdr:col>7</xdr:col>
      <xdr:colOff>95250</xdr:colOff>
      <xdr:row>5</xdr:row>
      <xdr:rowOff>152400</xdr:rowOff>
    </xdr:to>
    <xdr:sp macro="" textlink="">
      <xdr:nvSpPr>
        <xdr:cNvPr id="3075" name="AutoShape 3"/>
        <xdr:cNvSpPr>
          <a:spLocks noChangeArrowheads="1"/>
        </xdr:cNvSpPr>
      </xdr:nvSpPr>
      <xdr:spPr bwMode="auto">
        <a:xfrm>
          <a:off x="2943225" y="466725"/>
          <a:ext cx="2114550" cy="457200"/>
        </a:xfrm>
        <a:prstGeom prst="curvedUpArrow">
          <a:avLst>
            <a:gd name="adj1" fmla="val 92500"/>
            <a:gd name="adj2" fmla="val 185000"/>
            <a:gd name="adj3" fmla="val 33333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38100</xdr:colOff>
      <xdr:row>17</xdr:row>
      <xdr:rowOff>9525</xdr:rowOff>
    </xdr:from>
    <xdr:to>
      <xdr:col>7</xdr:col>
      <xdr:colOff>123825</xdr:colOff>
      <xdr:row>19</xdr:row>
      <xdr:rowOff>171450</xdr:rowOff>
    </xdr:to>
    <xdr:sp macro="" textlink="">
      <xdr:nvSpPr>
        <xdr:cNvPr id="3076" name="AutoShape 4"/>
        <xdr:cNvSpPr>
          <a:spLocks noChangeArrowheads="1"/>
        </xdr:cNvSpPr>
      </xdr:nvSpPr>
      <xdr:spPr bwMode="auto">
        <a:xfrm>
          <a:off x="2971800" y="2667000"/>
          <a:ext cx="2114550" cy="466725"/>
        </a:xfrm>
        <a:prstGeom prst="curvedUpArrow">
          <a:avLst>
            <a:gd name="adj1" fmla="val 78698"/>
            <a:gd name="adj2" fmla="val 163773"/>
            <a:gd name="adj3" fmla="val 3272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3</xdr:col>
      <xdr:colOff>904875</xdr:colOff>
      <xdr:row>38</xdr:row>
      <xdr:rowOff>47625</xdr:rowOff>
    </xdr:from>
    <xdr:to>
      <xdr:col>6</xdr:col>
      <xdr:colOff>971550</xdr:colOff>
      <xdr:row>41</xdr:row>
      <xdr:rowOff>19050</xdr:rowOff>
    </xdr:to>
    <xdr:sp macro="" textlink="">
      <xdr:nvSpPr>
        <xdr:cNvPr id="3077" name="AutoShape 5"/>
        <xdr:cNvSpPr>
          <a:spLocks noChangeArrowheads="1"/>
        </xdr:cNvSpPr>
      </xdr:nvSpPr>
      <xdr:spPr bwMode="auto">
        <a:xfrm flipH="1">
          <a:off x="2838450" y="6191250"/>
          <a:ext cx="2009775" cy="428625"/>
        </a:xfrm>
        <a:prstGeom prst="curvedUpArrow">
          <a:avLst>
            <a:gd name="adj1" fmla="val 73351"/>
            <a:gd name="adj2" fmla="val 144466"/>
            <a:gd name="adj3" fmla="val 33333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198429" cy="5606143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4</xdr:row>
      <xdr:rowOff>0</xdr:rowOff>
    </xdr:from>
    <xdr:to>
      <xdr:col>7</xdr:col>
      <xdr:colOff>95250</xdr:colOff>
      <xdr:row>6</xdr:row>
      <xdr:rowOff>152400</xdr:rowOff>
    </xdr:to>
    <xdr:sp macro="" textlink="">
      <xdr:nvSpPr>
        <xdr:cNvPr id="5121" name="AutoShape 1"/>
        <xdr:cNvSpPr>
          <a:spLocks noChangeArrowheads="1"/>
        </xdr:cNvSpPr>
      </xdr:nvSpPr>
      <xdr:spPr bwMode="auto">
        <a:xfrm>
          <a:off x="3019425" y="742950"/>
          <a:ext cx="2009775" cy="514350"/>
        </a:xfrm>
        <a:prstGeom prst="curvedUpArrow">
          <a:avLst>
            <a:gd name="adj1" fmla="val 78148"/>
            <a:gd name="adj2" fmla="val 156296"/>
            <a:gd name="adj3" fmla="val 33333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38100</xdr:colOff>
      <xdr:row>18</xdr:row>
      <xdr:rowOff>9525</xdr:rowOff>
    </xdr:from>
    <xdr:to>
      <xdr:col>7</xdr:col>
      <xdr:colOff>123825</xdr:colOff>
      <xdr:row>20</xdr:row>
      <xdr:rowOff>171450</xdr:rowOff>
    </xdr:to>
    <xdr:sp macro="" textlink="">
      <xdr:nvSpPr>
        <xdr:cNvPr id="5122" name="AutoShape 2"/>
        <xdr:cNvSpPr>
          <a:spLocks noChangeArrowheads="1"/>
        </xdr:cNvSpPr>
      </xdr:nvSpPr>
      <xdr:spPr bwMode="auto">
        <a:xfrm>
          <a:off x="3048000" y="3381375"/>
          <a:ext cx="2009775" cy="523875"/>
        </a:xfrm>
        <a:prstGeom prst="curvedUpArrow">
          <a:avLst>
            <a:gd name="adj1" fmla="val 66639"/>
            <a:gd name="adj2" fmla="val 138677"/>
            <a:gd name="adj3" fmla="val 3272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3</xdr:col>
      <xdr:colOff>904875</xdr:colOff>
      <xdr:row>39</xdr:row>
      <xdr:rowOff>47625</xdr:rowOff>
    </xdr:from>
    <xdr:to>
      <xdr:col>6</xdr:col>
      <xdr:colOff>971550</xdr:colOff>
      <xdr:row>42</xdr:row>
      <xdr:rowOff>19050</xdr:rowOff>
    </xdr:to>
    <xdr:sp macro="" textlink="">
      <xdr:nvSpPr>
        <xdr:cNvPr id="5123" name="AutoShape 3"/>
        <xdr:cNvSpPr>
          <a:spLocks noChangeArrowheads="1"/>
        </xdr:cNvSpPr>
      </xdr:nvSpPr>
      <xdr:spPr bwMode="auto">
        <a:xfrm flipH="1">
          <a:off x="2914650" y="7848600"/>
          <a:ext cx="2009775" cy="514350"/>
        </a:xfrm>
        <a:prstGeom prst="curvedUpArrow">
          <a:avLst>
            <a:gd name="adj1" fmla="val 61126"/>
            <a:gd name="adj2" fmla="val 120388"/>
            <a:gd name="adj3" fmla="val 33333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3</xdr:row>
      <xdr:rowOff>152400</xdr:rowOff>
    </xdr:to>
    <xdr:sp macro="" textlink="">
      <xdr:nvSpPr>
        <xdr:cNvPr id="6145" name="AutoShape 1"/>
        <xdr:cNvSpPr>
          <a:spLocks noChangeArrowheads="1"/>
        </xdr:cNvSpPr>
      </xdr:nvSpPr>
      <xdr:spPr bwMode="auto">
        <a:xfrm>
          <a:off x="0" y="314325"/>
          <a:ext cx="0" cy="3143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18</xdr:row>
      <xdr:rowOff>9525</xdr:rowOff>
    </xdr:from>
    <xdr:to>
      <xdr:col>0</xdr:col>
      <xdr:colOff>0</xdr:colOff>
      <xdr:row>20</xdr:row>
      <xdr:rowOff>171450</xdr:rowOff>
    </xdr:to>
    <xdr:sp macro="" textlink="">
      <xdr:nvSpPr>
        <xdr:cNvPr id="6146" name="AutoShape 2"/>
        <xdr:cNvSpPr>
          <a:spLocks noChangeArrowheads="1"/>
        </xdr:cNvSpPr>
      </xdr:nvSpPr>
      <xdr:spPr bwMode="auto">
        <a:xfrm>
          <a:off x="0" y="3009900"/>
          <a:ext cx="0" cy="48577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39</xdr:row>
      <xdr:rowOff>47625</xdr:rowOff>
    </xdr:from>
    <xdr:to>
      <xdr:col>0</xdr:col>
      <xdr:colOff>0</xdr:colOff>
      <xdr:row>42</xdr:row>
      <xdr:rowOff>19050</xdr:rowOff>
    </xdr:to>
    <xdr:sp macro="" textlink="">
      <xdr:nvSpPr>
        <xdr:cNvPr id="6147" name="AutoShape 3"/>
        <xdr:cNvSpPr>
          <a:spLocks noChangeArrowheads="1"/>
        </xdr:cNvSpPr>
      </xdr:nvSpPr>
      <xdr:spPr bwMode="auto">
        <a:xfrm flipH="1">
          <a:off x="0" y="6343650"/>
          <a:ext cx="0" cy="4286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0</xdr:colOff>
      <xdr:row>2</xdr:row>
      <xdr:rowOff>152400</xdr:rowOff>
    </xdr:from>
    <xdr:to>
      <xdr:col>7</xdr:col>
      <xdr:colOff>247650</xdr:colOff>
      <xdr:row>4</xdr:row>
      <xdr:rowOff>247650</xdr:rowOff>
    </xdr:to>
    <xdr:cxnSp macro="">
      <xdr:nvCxnSpPr>
        <xdr:cNvPr id="6381" name="AutoShape 51"/>
        <xdr:cNvCxnSpPr>
          <a:cxnSpLocks noChangeShapeType="1"/>
        </xdr:cNvCxnSpPr>
      </xdr:nvCxnSpPr>
      <xdr:spPr bwMode="auto">
        <a:xfrm rot="10800000" flipV="1">
          <a:off x="2571750" y="466725"/>
          <a:ext cx="2238375" cy="419100"/>
        </a:xfrm>
        <a:prstGeom prst="bentConnector3">
          <a:avLst>
            <a:gd name="adj1" fmla="val -42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247650</xdr:colOff>
      <xdr:row>2</xdr:row>
      <xdr:rowOff>152400</xdr:rowOff>
    </xdr:from>
    <xdr:to>
      <xdr:col>10</xdr:col>
      <xdr:colOff>400050</xdr:colOff>
      <xdr:row>4</xdr:row>
      <xdr:rowOff>247650</xdr:rowOff>
    </xdr:to>
    <xdr:cxnSp macro="">
      <xdr:nvCxnSpPr>
        <xdr:cNvPr id="6382" name="AutoShape 52"/>
        <xdr:cNvCxnSpPr>
          <a:cxnSpLocks noChangeShapeType="1"/>
        </xdr:cNvCxnSpPr>
      </xdr:nvCxnSpPr>
      <xdr:spPr bwMode="auto">
        <a:xfrm>
          <a:off x="4810125" y="466725"/>
          <a:ext cx="1924050" cy="419100"/>
        </a:xfrm>
        <a:prstGeom prst="bentConnector3">
          <a:avLst>
            <a:gd name="adj1" fmla="val 991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9525</xdr:colOff>
      <xdr:row>6</xdr:row>
      <xdr:rowOff>0</xdr:rowOff>
    </xdr:from>
    <xdr:to>
      <xdr:col>3</xdr:col>
      <xdr:colOff>361950</xdr:colOff>
      <xdr:row>8</xdr:row>
      <xdr:rowOff>0</xdr:rowOff>
    </xdr:to>
    <xdr:cxnSp macro="">
      <xdr:nvCxnSpPr>
        <xdr:cNvPr id="6383" name="AutoShape 53"/>
        <xdr:cNvCxnSpPr>
          <a:cxnSpLocks noChangeShapeType="1"/>
        </xdr:cNvCxnSpPr>
      </xdr:nvCxnSpPr>
      <xdr:spPr bwMode="auto">
        <a:xfrm rot="10800000" flipV="1">
          <a:off x="1419225" y="1104900"/>
          <a:ext cx="933450" cy="314325"/>
        </a:xfrm>
        <a:prstGeom prst="bentConnector3">
          <a:avLst>
            <a:gd name="adj1" fmla="val -90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457200</xdr:colOff>
      <xdr:row>6</xdr:row>
      <xdr:rowOff>9525</xdr:rowOff>
    </xdr:from>
    <xdr:to>
      <xdr:col>4</xdr:col>
      <xdr:colOff>561975</xdr:colOff>
      <xdr:row>8</xdr:row>
      <xdr:rowOff>0</xdr:rowOff>
    </xdr:to>
    <xdr:cxnSp macro="">
      <xdr:nvCxnSpPr>
        <xdr:cNvPr id="6384" name="AutoShape 54"/>
        <xdr:cNvCxnSpPr>
          <a:cxnSpLocks noChangeShapeType="1"/>
        </xdr:cNvCxnSpPr>
      </xdr:nvCxnSpPr>
      <xdr:spPr bwMode="auto">
        <a:xfrm>
          <a:off x="2447925" y="1114425"/>
          <a:ext cx="685800" cy="304800"/>
        </a:xfrm>
        <a:prstGeom prst="bentConnector3">
          <a:avLst>
            <a:gd name="adj1" fmla="val -1265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400050</xdr:colOff>
      <xdr:row>6</xdr:row>
      <xdr:rowOff>9525</xdr:rowOff>
    </xdr:from>
    <xdr:to>
      <xdr:col>12</xdr:col>
      <xdr:colOff>552450</xdr:colOff>
      <xdr:row>8</xdr:row>
      <xdr:rowOff>9525</xdr:rowOff>
    </xdr:to>
    <xdr:cxnSp macro="">
      <xdr:nvCxnSpPr>
        <xdr:cNvPr id="6385" name="AutoShape 55"/>
        <xdr:cNvCxnSpPr>
          <a:cxnSpLocks noChangeShapeType="1"/>
        </xdr:cNvCxnSpPr>
      </xdr:nvCxnSpPr>
      <xdr:spPr bwMode="auto">
        <a:xfrm>
          <a:off x="7143750" y="1114425"/>
          <a:ext cx="981075" cy="314325"/>
        </a:xfrm>
        <a:prstGeom prst="bentConnector3">
          <a:avLst>
            <a:gd name="adj1" fmla="val 2912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28575</xdr:colOff>
      <xdr:row>6</xdr:row>
      <xdr:rowOff>47625</xdr:rowOff>
    </xdr:from>
    <xdr:to>
      <xdr:col>11</xdr:col>
      <xdr:colOff>428625</xdr:colOff>
      <xdr:row>8</xdr:row>
      <xdr:rowOff>9525</xdr:rowOff>
    </xdr:to>
    <xdr:cxnSp macro="">
      <xdr:nvCxnSpPr>
        <xdr:cNvPr id="6386" name="AutoShape 56"/>
        <xdr:cNvCxnSpPr>
          <a:cxnSpLocks noChangeShapeType="1"/>
        </xdr:cNvCxnSpPr>
      </xdr:nvCxnSpPr>
      <xdr:spPr bwMode="auto">
        <a:xfrm rot="10800000" flipV="1">
          <a:off x="6362700" y="1152525"/>
          <a:ext cx="809625" cy="276225"/>
        </a:xfrm>
        <a:prstGeom prst="bentConnector3">
          <a:avLst>
            <a:gd name="adj1" fmla="val 117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9</xdr:row>
      <xdr:rowOff>19050</xdr:rowOff>
    </xdr:from>
    <xdr:to>
      <xdr:col>13</xdr:col>
      <xdr:colOff>371475</xdr:colOff>
      <xdr:row>10</xdr:row>
      <xdr:rowOff>142875</xdr:rowOff>
    </xdr:to>
    <xdr:cxnSp macro="">
      <xdr:nvCxnSpPr>
        <xdr:cNvPr id="6387" name="AutoShape 104"/>
        <xdr:cNvCxnSpPr>
          <a:cxnSpLocks noChangeShapeType="1"/>
        </xdr:cNvCxnSpPr>
      </xdr:nvCxnSpPr>
      <xdr:spPr bwMode="auto">
        <a:xfrm flipH="1">
          <a:off x="7867650" y="16002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0</xdr:rowOff>
    </xdr:from>
    <xdr:to>
      <xdr:col>13</xdr:col>
      <xdr:colOff>371475</xdr:colOff>
      <xdr:row>11</xdr:row>
      <xdr:rowOff>9525</xdr:rowOff>
    </xdr:to>
    <xdr:cxnSp macro="">
      <xdr:nvCxnSpPr>
        <xdr:cNvPr id="6388" name="AutoShape 105"/>
        <xdr:cNvCxnSpPr>
          <a:cxnSpLocks noChangeShapeType="1"/>
        </xdr:cNvCxnSpPr>
      </xdr:nvCxnSpPr>
      <xdr:spPr bwMode="auto">
        <a:xfrm>
          <a:off x="8524875" y="15811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9525</xdr:rowOff>
    </xdr:from>
    <xdr:to>
      <xdr:col>14</xdr:col>
      <xdr:colOff>304800</xdr:colOff>
      <xdr:row>10</xdr:row>
      <xdr:rowOff>142875</xdr:rowOff>
    </xdr:to>
    <xdr:cxnSp macro="">
      <xdr:nvCxnSpPr>
        <xdr:cNvPr id="6389" name="AutoShape 122"/>
        <xdr:cNvCxnSpPr>
          <a:cxnSpLocks noChangeShapeType="1"/>
        </xdr:cNvCxnSpPr>
      </xdr:nvCxnSpPr>
      <xdr:spPr bwMode="auto">
        <a:xfrm>
          <a:off x="8524875" y="15906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266700</xdr:colOff>
      <xdr:row>9</xdr:row>
      <xdr:rowOff>9525</xdr:rowOff>
    </xdr:from>
    <xdr:to>
      <xdr:col>9</xdr:col>
      <xdr:colOff>342900</xdr:colOff>
      <xdr:row>10</xdr:row>
      <xdr:rowOff>133350</xdr:rowOff>
    </xdr:to>
    <xdr:cxnSp macro="">
      <xdr:nvCxnSpPr>
        <xdr:cNvPr id="6390" name="AutoShape 123"/>
        <xdr:cNvCxnSpPr>
          <a:cxnSpLocks noChangeShapeType="1"/>
        </xdr:cNvCxnSpPr>
      </xdr:nvCxnSpPr>
      <xdr:spPr bwMode="auto">
        <a:xfrm flipH="1">
          <a:off x="5314950" y="159067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8</xdr:row>
      <xdr:rowOff>152400</xdr:rowOff>
    </xdr:from>
    <xdr:to>
      <xdr:col>9</xdr:col>
      <xdr:colOff>342900</xdr:colOff>
      <xdr:row>11</xdr:row>
      <xdr:rowOff>0</xdr:rowOff>
    </xdr:to>
    <xdr:cxnSp macro="">
      <xdr:nvCxnSpPr>
        <xdr:cNvPr id="6391" name="AutoShape 124"/>
        <xdr:cNvCxnSpPr>
          <a:cxnSpLocks noChangeShapeType="1"/>
        </xdr:cNvCxnSpPr>
      </xdr:nvCxnSpPr>
      <xdr:spPr bwMode="auto">
        <a:xfrm>
          <a:off x="5972175" y="157162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9</xdr:row>
      <xdr:rowOff>0</xdr:rowOff>
    </xdr:from>
    <xdr:to>
      <xdr:col>10</xdr:col>
      <xdr:colOff>276225</xdr:colOff>
      <xdr:row>10</xdr:row>
      <xdr:rowOff>133350</xdr:rowOff>
    </xdr:to>
    <xdr:cxnSp macro="">
      <xdr:nvCxnSpPr>
        <xdr:cNvPr id="6392" name="AutoShape 125"/>
        <xdr:cNvCxnSpPr>
          <a:cxnSpLocks noChangeShapeType="1"/>
        </xdr:cNvCxnSpPr>
      </xdr:nvCxnSpPr>
      <xdr:spPr bwMode="auto">
        <a:xfrm>
          <a:off x="5972175" y="1581150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371475</xdr:colOff>
      <xdr:row>9</xdr:row>
      <xdr:rowOff>9525</xdr:rowOff>
    </xdr:from>
    <xdr:to>
      <xdr:col>11</xdr:col>
      <xdr:colOff>409575</xdr:colOff>
      <xdr:row>10</xdr:row>
      <xdr:rowOff>142875</xdr:rowOff>
    </xdr:to>
    <xdr:cxnSp macro="">
      <xdr:nvCxnSpPr>
        <xdr:cNvPr id="6393" name="AutoShape 126"/>
        <xdr:cNvCxnSpPr>
          <a:cxnSpLocks noChangeShapeType="1"/>
        </xdr:cNvCxnSpPr>
      </xdr:nvCxnSpPr>
      <xdr:spPr bwMode="auto">
        <a:xfrm>
          <a:off x="6000750" y="1590675"/>
          <a:ext cx="11525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409575</xdr:colOff>
      <xdr:row>9</xdr:row>
      <xdr:rowOff>0</xdr:rowOff>
    </xdr:from>
    <xdr:to>
      <xdr:col>1</xdr:col>
      <xdr:colOff>409575</xdr:colOff>
      <xdr:row>10</xdr:row>
      <xdr:rowOff>152400</xdr:rowOff>
    </xdr:to>
    <xdr:cxnSp macro="">
      <xdr:nvCxnSpPr>
        <xdr:cNvPr id="6394" name="AutoShape 127"/>
        <xdr:cNvCxnSpPr>
          <a:cxnSpLocks noChangeShapeType="1"/>
        </xdr:cNvCxnSpPr>
      </xdr:nvCxnSpPr>
      <xdr:spPr bwMode="auto">
        <a:xfrm>
          <a:off x="990600" y="1581150"/>
          <a:ext cx="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323850</xdr:colOff>
      <xdr:row>9</xdr:row>
      <xdr:rowOff>0</xdr:rowOff>
    </xdr:from>
    <xdr:to>
      <xdr:col>5</xdr:col>
      <xdr:colOff>304800</xdr:colOff>
      <xdr:row>10</xdr:row>
      <xdr:rowOff>133350</xdr:rowOff>
    </xdr:to>
    <xdr:cxnSp macro="">
      <xdr:nvCxnSpPr>
        <xdr:cNvPr id="6395" name="AutoShape 130"/>
        <xdr:cNvCxnSpPr>
          <a:cxnSpLocks noChangeShapeType="1"/>
        </xdr:cNvCxnSpPr>
      </xdr:nvCxnSpPr>
      <xdr:spPr bwMode="auto">
        <a:xfrm flipH="1">
          <a:off x="2895600" y="1581150"/>
          <a:ext cx="5619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9</xdr:row>
      <xdr:rowOff>9525</xdr:rowOff>
    </xdr:from>
    <xdr:to>
      <xdr:col>6</xdr:col>
      <xdr:colOff>323850</xdr:colOff>
      <xdr:row>10</xdr:row>
      <xdr:rowOff>114300</xdr:rowOff>
    </xdr:to>
    <xdr:cxnSp macro="">
      <xdr:nvCxnSpPr>
        <xdr:cNvPr id="6396" name="AutoShape 131"/>
        <xdr:cNvCxnSpPr>
          <a:cxnSpLocks noChangeShapeType="1"/>
        </xdr:cNvCxnSpPr>
      </xdr:nvCxnSpPr>
      <xdr:spPr bwMode="auto">
        <a:xfrm>
          <a:off x="3457575" y="1590675"/>
          <a:ext cx="723900" cy="2571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323850</xdr:colOff>
      <xdr:row>13</xdr:row>
      <xdr:rowOff>0</xdr:rowOff>
    </xdr:from>
    <xdr:to>
      <xdr:col>1</xdr:col>
      <xdr:colOff>400050</xdr:colOff>
      <xdr:row>14</xdr:row>
      <xdr:rowOff>123825</xdr:rowOff>
    </xdr:to>
    <xdr:cxnSp macro="">
      <xdr:nvCxnSpPr>
        <xdr:cNvPr id="6397" name="AutoShape 132"/>
        <xdr:cNvCxnSpPr>
          <a:cxnSpLocks noChangeShapeType="1"/>
        </xdr:cNvCxnSpPr>
      </xdr:nvCxnSpPr>
      <xdr:spPr bwMode="auto">
        <a:xfrm flipH="1">
          <a:off x="323850" y="22098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142875</xdr:rowOff>
    </xdr:from>
    <xdr:to>
      <xdr:col>1</xdr:col>
      <xdr:colOff>400050</xdr:colOff>
      <xdr:row>14</xdr:row>
      <xdr:rowOff>152400</xdr:rowOff>
    </xdr:to>
    <xdr:cxnSp macro="">
      <xdr:nvCxnSpPr>
        <xdr:cNvPr id="6398" name="AutoShape 133"/>
        <xdr:cNvCxnSpPr>
          <a:cxnSpLocks noChangeShapeType="1"/>
        </xdr:cNvCxnSpPr>
      </xdr:nvCxnSpPr>
      <xdr:spPr bwMode="auto">
        <a:xfrm>
          <a:off x="981075" y="21907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152400</xdr:rowOff>
    </xdr:from>
    <xdr:to>
      <xdr:col>2</xdr:col>
      <xdr:colOff>209550</xdr:colOff>
      <xdr:row>14</xdr:row>
      <xdr:rowOff>123825</xdr:rowOff>
    </xdr:to>
    <xdr:cxnSp macro="">
      <xdr:nvCxnSpPr>
        <xdr:cNvPr id="6399" name="AutoShape 134"/>
        <xdr:cNvCxnSpPr>
          <a:cxnSpLocks noChangeShapeType="1"/>
        </xdr:cNvCxnSpPr>
      </xdr:nvCxnSpPr>
      <xdr:spPr bwMode="auto">
        <a:xfrm>
          <a:off x="981075" y="22002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314325</xdr:colOff>
      <xdr:row>13</xdr:row>
      <xdr:rowOff>9525</xdr:rowOff>
    </xdr:from>
    <xdr:to>
      <xdr:col>6</xdr:col>
      <xdr:colOff>342900</xdr:colOff>
      <xdr:row>14</xdr:row>
      <xdr:rowOff>142875</xdr:rowOff>
    </xdr:to>
    <xdr:cxnSp macro="">
      <xdr:nvCxnSpPr>
        <xdr:cNvPr id="6400" name="AutoShape 135"/>
        <xdr:cNvCxnSpPr>
          <a:cxnSpLocks noChangeShapeType="1"/>
        </xdr:cNvCxnSpPr>
      </xdr:nvCxnSpPr>
      <xdr:spPr bwMode="auto">
        <a:xfrm flipH="1">
          <a:off x="2305050" y="2219325"/>
          <a:ext cx="18954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342900</xdr:colOff>
      <xdr:row>12</xdr:row>
      <xdr:rowOff>152400</xdr:rowOff>
    </xdr:from>
    <xdr:to>
      <xdr:col>6</xdr:col>
      <xdr:colOff>342900</xdr:colOff>
      <xdr:row>14</xdr:row>
      <xdr:rowOff>152400</xdr:rowOff>
    </xdr:to>
    <xdr:cxnSp macro="">
      <xdr:nvCxnSpPr>
        <xdr:cNvPr id="6401" name="AutoShape 136"/>
        <xdr:cNvCxnSpPr>
          <a:cxnSpLocks noChangeShapeType="1"/>
        </xdr:cNvCxnSpPr>
      </xdr:nvCxnSpPr>
      <xdr:spPr bwMode="auto">
        <a:xfrm flipH="1">
          <a:off x="2914650" y="2200275"/>
          <a:ext cx="1285875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361950</xdr:colOff>
      <xdr:row>13</xdr:row>
      <xdr:rowOff>0</xdr:rowOff>
    </xdr:from>
    <xdr:to>
      <xdr:col>6</xdr:col>
      <xdr:colOff>342900</xdr:colOff>
      <xdr:row>14</xdr:row>
      <xdr:rowOff>133350</xdr:rowOff>
    </xdr:to>
    <xdr:cxnSp macro="">
      <xdr:nvCxnSpPr>
        <xdr:cNvPr id="6402" name="AutoShape 137"/>
        <xdr:cNvCxnSpPr>
          <a:cxnSpLocks noChangeShapeType="1"/>
        </xdr:cNvCxnSpPr>
      </xdr:nvCxnSpPr>
      <xdr:spPr bwMode="auto">
        <a:xfrm flipH="1">
          <a:off x="3514725" y="2209800"/>
          <a:ext cx="6858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371475</xdr:colOff>
      <xdr:row>13</xdr:row>
      <xdr:rowOff>0</xdr:rowOff>
    </xdr:from>
    <xdr:to>
      <xdr:col>6</xdr:col>
      <xdr:colOff>371475</xdr:colOff>
      <xdr:row>15</xdr:row>
      <xdr:rowOff>38100</xdr:rowOff>
    </xdr:to>
    <xdr:cxnSp macro="">
      <xdr:nvCxnSpPr>
        <xdr:cNvPr id="6403" name="AutoShape 138"/>
        <xdr:cNvCxnSpPr>
          <a:cxnSpLocks noChangeShapeType="1"/>
        </xdr:cNvCxnSpPr>
      </xdr:nvCxnSpPr>
      <xdr:spPr bwMode="auto">
        <a:xfrm>
          <a:off x="4229100" y="2209800"/>
          <a:ext cx="0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276225</xdr:colOff>
      <xdr:row>16</xdr:row>
      <xdr:rowOff>152400</xdr:rowOff>
    </xdr:from>
    <xdr:to>
      <xdr:col>6</xdr:col>
      <xdr:colOff>314325</xdr:colOff>
      <xdr:row>18</xdr:row>
      <xdr:rowOff>133350</xdr:rowOff>
    </xdr:to>
    <xdr:cxnSp macro="">
      <xdr:nvCxnSpPr>
        <xdr:cNvPr id="6404" name="AutoShape 139"/>
        <xdr:cNvCxnSpPr>
          <a:cxnSpLocks noChangeShapeType="1"/>
        </xdr:cNvCxnSpPr>
      </xdr:nvCxnSpPr>
      <xdr:spPr bwMode="auto">
        <a:xfrm flipH="1">
          <a:off x="276225" y="2838450"/>
          <a:ext cx="38957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581025</xdr:colOff>
      <xdr:row>16</xdr:row>
      <xdr:rowOff>133350</xdr:rowOff>
    </xdr:from>
    <xdr:to>
      <xdr:col>6</xdr:col>
      <xdr:colOff>314325</xdr:colOff>
      <xdr:row>18</xdr:row>
      <xdr:rowOff>133350</xdr:rowOff>
    </xdr:to>
    <xdr:cxnSp macro="">
      <xdr:nvCxnSpPr>
        <xdr:cNvPr id="6405" name="AutoShape 140"/>
        <xdr:cNvCxnSpPr>
          <a:cxnSpLocks noChangeShapeType="1"/>
        </xdr:cNvCxnSpPr>
      </xdr:nvCxnSpPr>
      <xdr:spPr bwMode="auto">
        <a:xfrm flipH="1">
          <a:off x="1162050" y="2819400"/>
          <a:ext cx="30099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16</xdr:row>
      <xdr:rowOff>142875</xdr:rowOff>
    </xdr:from>
    <xdr:to>
      <xdr:col>6</xdr:col>
      <xdr:colOff>314325</xdr:colOff>
      <xdr:row>18</xdr:row>
      <xdr:rowOff>152400</xdr:rowOff>
    </xdr:to>
    <xdr:cxnSp macro="">
      <xdr:nvCxnSpPr>
        <xdr:cNvPr id="6406" name="AutoShape 141"/>
        <xdr:cNvCxnSpPr>
          <a:cxnSpLocks noChangeShapeType="1"/>
        </xdr:cNvCxnSpPr>
      </xdr:nvCxnSpPr>
      <xdr:spPr bwMode="auto">
        <a:xfrm flipH="1">
          <a:off x="1800225" y="2828925"/>
          <a:ext cx="2371725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419100</xdr:colOff>
      <xdr:row>16</xdr:row>
      <xdr:rowOff>142875</xdr:rowOff>
    </xdr:from>
    <xdr:to>
      <xdr:col>6</xdr:col>
      <xdr:colOff>342900</xdr:colOff>
      <xdr:row>18</xdr:row>
      <xdr:rowOff>142875</xdr:rowOff>
    </xdr:to>
    <xdr:cxnSp macro="">
      <xdr:nvCxnSpPr>
        <xdr:cNvPr id="6407" name="AutoShape 142"/>
        <xdr:cNvCxnSpPr>
          <a:cxnSpLocks noChangeShapeType="1"/>
        </xdr:cNvCxnSpPr>
      </xdr:nvCxnSpPr>
      <xdr:spPr bwMode="auto">
        <a:xfrm flipH="1">
          <a:off x="2409825" y="2828925"/>
          <a:ext cx="17907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276225</xdr:colOff>
      <xdr:row>17</xdr:row>
      <xdr:rowOff>9525</xdr:rowOff>
    </xdr:from>
    <xdr:to>
      <xdr:col>6</xdr:col>
      <xdr:colOff>295275</xdr:colOff>
      <xdr:row>19</xdr:row>
      <xdr:rowOff>0</xdr:rowOff>
    </xdr:to>
    <xdr:cxnSp macro="">
      <xdr:nvCxnSpPr>
        <xdr:cNvPr id="6408" name="AutoShape 143"/>
        <xdr:cNvCxnSpPr>
          <a:cxnSpLocks noChangeShapeType="1"/>
        </xdr:cNvCxnSpPr>
      </xdr:nvCxnSpPr>
      <xdr:spPr bwMode="auto">
        <a:xfrm flipH="1">
          <a:off x="2847975" y="2857500"/>
          <a:ext cx="13049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17</xdr:row>
      <xdr:rowOff>9525</xdr:rowOff>
    </xdr:from>
    <xdr:to>
      <xdr:col>6</xdr:col>
      <xdr:colOff>295275</xdr:colOff>
      <xdr:row>18</xdr:row>
      <xdr:rowOff>142875</xdr:rowOff>
    </xdr:to>
    <xdr:cxnSp macro="">
      <xdr:nvCxnSpPr>
        <xdr:cNvPr id="6409" name="AutoShape 144"/>
        <xdr:cNvCxnSpPr>
          <a:cxnSpLocks noChangeShapeType="1"/>
        </xdr:cNvCxnSpPr>
      </xdr:nvCxnSpPr>
      <xdr:spPr bwMode="auto">
        <a:xfrm flipH="1">
          <a:off x="3457575" y="2857500"/>
          <a:ext cx="6953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285750</xdr:colOff>
      <xdr:row>17</xdr:row>
      <xdr:rowOff>0</xdr:rowOff>
    </xdr:from>
    <xdr:to>
      <xdr:col>6</xdr:col>
      <xdr:colOff>285750</xdr:colOff>
      <xdr:row>19</xdr:row>
      <xdr:rowOff>19050</xdr:rowOff>
    </xdr:to>
    <xdr:cxnSp macro="">
      <xdr:nvCxnSpPr>
        <xdr:cNvPr id="6410" name="AutoShape 145"/>
        <xdr:cNvCxnSpPr>
          <a:cxnSpLocks noChangeShapeType="1"/>
        </xdr:cNvCxnSpPr>
      </xdr:nvCxnSpPr>
      <xdr:spPr bwMode="auto">
        <a:xfrm>
          <a:off x="4143375" y="2847975"/>
          <a:ext cx="0" cy="3333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266700</xdr:colOff>
      <xdr:row>17</xdr:row>
      <xdr:rowOff>0</xdr:rowOff>
    </xdr:from>
    <xdr:to>
      <xdr:col>7</xdr:col>
      <xdr:colOff>247650</xdr:colOff>
      <xdr:row>19</xdr:row>
      <xdr:rowOff>9525</xdr:rowOff>
    </xdr:to>
    <xdr:cxnSp macro="">
      <xdr:nvCxnSpPr>
        <xdr:cNvPr id="6411" name="AutoShape 146"/>
        <xdr:cNvCxnSpPr>
          <a:cxnSpLocks noChangeShapeType="1"/>
        </xdr:cNvCxnSpPr>
      </xdr:nvCxnSpPr>
      <xdr:spPr bwMode="auto">
        <a:xfrm>
          <a:off x="4124325" y="2847975"/>
          <a:ext cx="6858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247650</xdr:colOff>
      <xdr:row>13</xdr:row>
      <xdr:rowOff>9525</xdr:rowOff>
    </xdr:from>
    <xdr:to>
      <xdr:col>10</xdr:col>
      <xdr:colOff>200025</xdr:colOff>
      <xdr:row>14</xdr:row>
      <xdr:rowOff>133350</xdr:rowOff>
    </xdr:to>
    <xdr:cxnSp macro="">
      <xdr:nvCxnSpPr>
        <xdr:cNvPr id="6412" name="AutoShape 147"/>
        <xdr:cNvCxnSpPr>
          <a:cxnSpLocks noChangeShapeType="1"/>
        </xdr:cNvCxnSpPr>
      </xdr:nvCxnSpPr>
      <xdr:spPr bwMode="auto">
        <a:xfrm flipH="1">
          <a:off x="5876925" y="221932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200025</xdr:colOff>
      <xdr:row>12</xdr:row>
      <xdr:rowOff>152400</xdr:rowOff>
    </xdr:from>
    <xdr:to>
      <xdr:col>10</xdr:col>
      <xdr:colOff>200025</xdr:colOff>
      <xdr:row>15</xdr:row>
      <xdr:rowOff>0</xdr:rowOff>
    </xdr:to>
    <xdr:cxnSp macro="">
      <xdr:nvCxnSpPr>
        <xdr:cNvPr id="6413" name="AutoShape 148"/>
        <xdr:cNvCxnSpPr>
          <a:cxnSpLocks noChangeShapeType="1"/>
        </xdr:cNvCxnSpPr>
      </xdr:nvCxnSpPr>
      <xdr:spPr bwMode="auto">
        <a:xfrm>
          <a:off x="6534150" y="220027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276225</xdr:colOff>
      <xdr:row>13</xdr:row>
      <xdr:rowOff>0</xdr:rowOff>
    </xdr:from>
    <xdr:to>
      <xdr:col>10</xdr:col>
      <xdr:colOff>200025</xdr:colOff>
      <xdr:row>14</xdr:row>
      <xdr:rowOff>133350</xdr:rowOff>
    </xdr:to>
    <xdr:cxnSp macro="">
      <xdr:nvCxnSpPr>
        <xdr:cNvPr id="6414" name="AutoShape 149"/>
        <xdr:cNvCxnSpPr>
          <a:cxnSpLocks noChangeShapeType="1"/>
        </xdr:cNvCxnSpPr>
      </xdr:nvCxnSpPr>
      <xdr:spPr bwMode="auto">
        <a:xfrm flipH="1">
          <a:off x="5324475" y="2209800"/>
          <a:ext cx="12096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3</xdr:row>
      <xdr:rowOff>152400</xdr:rowOff>
    </xdr:to>
    <xdr:sp macro="" textlink="">
      <xdr:nvSpPr>
        <xdr:cNvPr id="7169" name="AutoShape 1"/>
        <xdr:cNvSpPr>
          <a:spLocks noChangeArrowheads="1"/>
        </xdr:cNvSpPr>
      </xdr:nvSpPr>
      <xdr:spPr bwMode="auto">
        <a:xfrm>
          <a:off x="0" y="314325"/>
          <a:ext cx="0" cy="3143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18</xdr:row>
      <xdr:rowOff>9525</xdr:rowOff>
    </xdr:from>
    <xdr:to>
      <xdr:col>0</xdr:col>
      <xdr:colOff>0</xdr:colOff>
      <xdr:row>20</xdr:row>
      <xdr:rowOff>171450</xdr:rowOff>
    </xdr:to>
    <xdr:sp macro="" textlink="">
      <xdr:nvSpPr>
        <xdr:cNvPr id="7170" name="AutoShape 2"/>
        <xdr:cNvSpPr>
          <a:spLocks noChangeArrowheads="1"/>
        </xdr:cNvSpPr>
      </xdr:nvSpPr>
      <xdr:spPr bwMode="auto">
        <a:xfrm>
          <a:off x="0" y="3009900"/>
          <a:ext cx="0" cy="47625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39</xdr:row>
      <xdr:rowOff>47625</xdr:rowOff>
    </xdr:from>
    <xdr:to>
      <xdr:col>0</xdr:col>
      <xdr:colOff>0</xdr:colOff>
      <xdr:row>42</xdr:row>
      <xdr:rowOff>19050</xdr:rowOff>
    </xdr:to>
    <xdr:sp macro="" textlink="">
      <xdr:nvSpPr>
        <xdr:cNvPr id="7171" name="AutoShape 3"/>
        <xdr:cNvSpPr>
          <a:spLocks noChangeArrowheads="1"/>
        </xdr:cNvSpPr>
      </xdr:nvSpPr>
      <xdr:spPr bwMode="auto">
        <a:xfrm flipH="1">
          <a:off x="0" y="6334125"/>
          <a:ext cx="0" cy="4286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0</xdr:colOff>
      <xdr:row>2</xdr:row>
      <xdr:rowOff>152400</xdr:rowOff>
    </xdr:from>
    <xdr:to>
      <xdr:col>7</xdr:col>
      <xdr:colOff>247650</xdr:colOff>
      <xdr:row>4</xdr:row>
      <xdr:rowOff>247650</xdr:rowOff>
    </xdr:to>
    <xdr:cxnSp macro="">
      <xdr:nvCxnSpPr>
        <xdr:cNvPr id="7209" name="AutoShape 4"/>
        <xdr:cNvCxnSpPr>
          <a:cxnSpLocks noChangeShapeType="1"/>
        </xdr:cNvCxnSpPr>
      </xdr:nvCxnSpPr>
      <xdr:spPr bwMode="auto">
        <a:xfrm rot="10800000" flipV="1">
          <a:off x="2571750" y="466725"/>
          <a:ext cx="2238375" cy="419100"/>
        </a:xfrm>
        <a:prstGeom prst="bentConnector3">
          <a:avLst>
            <a:gd name="adj1" fmla="val -42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247650</xdr:colOff>
      <xdr:row>2</xdr:row>
      <xdr:rowOff>152400</xdr:rowOff>
    </xdr:from>
    <xdr:to>
      <xdr:col>10</xdr:col>
      <xdr:colOff>400050</xdr:colOff>
      <xdr:row>4</xdr:row>
      <xdr:rowOff>247650</xdr:rowOff>
    </xdr:to>
    <xdr:cxnSp macro="">
      <xdr:nvCxnSpPr>
        <xdr:cNvPr id="7210" name="AutoShape 5"/>
        <xdr:cNvCxnSpPr>
          <a:cxnSpLocks noChangeShapeType="1"/>
        </xdr:cNvCxnSpPr>
      </xdr:nvCxnSpPr>
      <xdr:spPr bwMode="auto">
        <a:xfrm>
          <a:off x="4810125" y="466725"/>
          <a:ext cx="1924050" cy="419100"/>
        </a:xfrm>
        <a:prstGeom prst="bentConnector3">
          <a:avLst>
            <a:gd name="adj1" fmla="val 991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9525</xdr:colOff>
      <xdr:row>6</xdr:row>
      <xdr:rowOff>0</xdr:rowOff>
    </xdr:from>
    <xdr:to>
      <xdr:col>3</xdr:col>
      <xdr:colOff>361950</xdr:colOff>
      <xdr:row>8</xdr:row>
      <xdr:rowOff>0</xdr:rowOff>
    </xdr:to>
    <xdr:cxnSp macro="">
      <xdr:nvCxnSpPr>
        <xdr:cNvPr id="7211" name="AutoShape 6"/>
        <xdr:cNvCxnSpPr>
          <a:cxnSpLocks noChangeShapeType="1"/>
        </xdr:cNvCxnSpPr>
      </xdr:nvCxnSpPr>
      <xdr:spPr bwMode="auto">
        <a:xfrm rot="10800000" flipV="1">
          <a:off x="1419225" y="1104900"/>
          <a:ext cx="933450" cy="314325"/>
        </a:xfrm>
        <a:prstGeom prst="bentConnector3">
          <a:avLst>
            <a:gd name="adj1" fmla="val -90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457200</xdr:colOff>
      <xdr:row>6</xdr:row>
      <xdr:rowOff>9525</xdr:rowOff>
    </xdr:from>
    <xdr:to>
      <xdr:col>4</xdr:col>
      <xdr:colOff>561975</xdr:colOff>
      <xdr:row>8</xdr:row>
      <xdr:rowOff>0</xdr:rowOff>
    </xdr:to>
    <xdr:cxnSp macro="">
      <xdr:nvCxnSpPr>
        <xdr:cNvPr id="7212" name="AutoShape 7"/>
        <xdr:cNvCxnSpPr>
          <a:cxnSpLocks noChangeShapeType="1"/>
        </xdr:cNvCxnSpPr>
      </xdr:nvCxnSpPr>
      <xdr:spPr bwMode="auto">
        <a:xfrm>
          <a:off x="2447925" y="1114425"/>
          <a:ext cx="685800" cy="304800"/>
        </a:xfrm>
        <a:prstGeom prst="bentConnector3">
          <a:avLst>
            <a:gd name="adj1" fmla="val -1265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400050</xdr:colOff>
      <xdr:row>6</xdr:row>
      <xdr:rowOff>9525</xdr:rowOff>
    </xdr:from>
    <xdr:to>
      <xdr:col>12</xdr:col>
      <xdr:colOff>552450</xdr:colOff>
      <xdr:row>8</xdr:row>
      <xdr:rowOff>9525</xdr:rowOff>
    </xdr:to>
    <xdr:cxnSp macro="">
      <xdr:nvCxnSpPr>
        <xdr:cNvPr id="7213" name="AutoShape 8"/>
        <xdr:cNvCxnSpPr>
          <a:cxnSpLocks noChangeShapeType="1"/>
        </xdr:cNvCxnSpPr>
      </xdr:nvCxnSpPr>
      <xdr:spPr bwMode="auto">
        <a:xfrm>
          <a:off x="7143750" y="1114425"/>
          <a:ext cx="981075" cy="314325"/>
        </a:xfrm>
        <a:prstGeom prst="bentConnector3">
          <a:avLst>
            <a:gd name="adj1" fmla="val 2912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28575</xdr:colOff>
      <xdr:row>6</xdr:row>
      <xdr:rowOff>47625</xdr:rowOff>
    </xdr:from>
    <xdr:to>
      <xdr:col>11</xdr:col>
      <xdr:colOff>428625</xdr:colOff>
      <xdr:row>8</xdr:row>
      <xdr:rowOff>9525</xdr:rowOff>
    </xdr:to>
    <xdr:cxnSp macro="">
      <xdr:nvCxnSpPr>
        <xdr:cNvPr id="7214" name="AutoShape 9"/>
        <xdr:cNvCxnSpPr>
          <a:cxnSpLocks noChangeShapeType="1"/>
        </xdr:cNvCxnSpPr>
      </xdr:nvCxnSpPr>
      <xdr:spPr bwMode="auto">
        <a:xfrm rot="10800000" flipV="1">
          <a:off x="6362700" y="1152525"/>
          <a:ext cx="809625" cy="276225"/>
        </a:xfrm>
        <a:prstGeom prst="bentConnector3">
          <a:avLst>
            <a:gd name="adj1" fmla="val 117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9</xdr:row>
      <xdr:rowOff>19050</xdr:rowOff>
    </xdr:from>
    <xdr:to>
      <xdr:col>13</xdr:col>
      <xdr:colOff>371475</xdr:colOff>
      <xdr:row>10</xdr:row>
      <xdr:rowOff>142875</xdr:rowOff>
    </xdr:to>
    <xdr:cxnSp macro="">
      <xdr:nvCxnSpPr>
        <xdr:cNvPr id="7215" name="AutoShape 10"/>
        <xdr:cNvCxnSpPr>
          <a:cxnSpLocks noChangeShapeType="1"/>
        </xdr:cNvCxnSpPr>
      </xdr:nvCxnSpPr>
      <xdr:spPr bwMode="auto">
        <a:xfrm flipH="1">
          <a:off x="7867650" y="16002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0</xdr:rowOff>
    </xdr:from>
    <xdr:to>
      <xdr:col>13</xdr:col>
      <xdr:colOff>371475</xdr:colOff>
      <xdr:row>11</xdr:row>
      <xdr:rowOff>9525</xdr:rowOff>
    </xdr:to>
    <xdr:cxnSp macro="">
      <xdr:nvCxnSpPr>
        <xdr:cNvPr id="7216" name="AutoShape 11"/>
        <xdr:cNvCxnSpPr>
          <a:cxnSpLocks noChangeShapeType="1"/>
        </xdr:cNvCxnSpPr>
      </xdr:nvCxnSpPr>
      <xdr:spPr bwMode="auto">
        <a:xfrm>
          <a:off x="8524875" y="15811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9525</xdr:rowOff>
    </xdr:from>
    <xdr:to>
      <xdr:col>14</xdr:col>
      <xdr:colOff>304800</xdr:colOff>
      <xdr:row>10</xdr:row>
      <xdr:rowOff>142875</xdr:rowOff>
    </xdr:to>
    <xdr:cxnSp macro="">
      <xdr:nvCxnSpPr>
        <xdr:cNvPr id="7217" name="AutoShape 12"/>
        <xdr:cNvCxnSpPr>
          <a:cxnSpLocks noChangeShapeType="1"/>
        </xdr:cNvCxnSpPr>
      </xdr:nvCxnSpPr>
      <xdr:spPr bwMode="auto">
        <a:xfrm>
          <a:off x="8524875" y="15906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266700</xdr:colOff>
      <xdr:row>9</xdr:row>
      <xdr:rowOff>9525</xdr:rowOff>
    </xdr:from>
    <xdr:to>
      <xdr:col>9</xdr:col>
      <xdr:colOff>342900</xdr:colOff>
      <xdr:row>10</xdr:row>
      <xdr:rowOff>133350</xdr:rowOff>
    </xdr:to>
    <xdr:cxnSp macro="">
      <xdr:nvCxnSpPr>
        <xdr:cNvPr id="7218" name="AutoShape 13"/>
        <xdr:cNvCxnSpPr>
          <a:cxnSpLocks noChangeShapeType="1"/>
        </xdr:cNvCxnSpPr>
      </xdr:nvCxnSpPr>
      <xdr:spPr bwMode="auto">
        <a:xfrm flipH="1">
          <a:off x="5314950" y="159067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8</xdr:row>
      <xdr:rowOff>152400</xdr:rowOff>
    </xdr:from>
    <xdr:to>
      <xdr:col>9</xdr:col>
      <xdr:colOff>342900</xdr:colOff>
      <xdr:row>11</xdr:row>
      <xdr:rowOff>0</xdr:rowOff>
    </xdr:to>
    <xdr:cxnSp macro="">
      <xdr:nvCxnSpPr>
        <xdr:cNvPr id="7219" name="AutoShape 14"/>
        <xdr:cNvCxnSpPr>
          <a:cxnSpLocks noChangeShapeType="1"/>
        </xdr:cNvCxnSpPr>
      </xdr:nvCxnSpPr>
      <xdr:spPr bwMode="auto">
        <a:xfrm>
          <a:off x="5972175" y="157162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9</xdr:row>
      <xdr:rowOff>0</xdr:rowOff>
    </xdr:from>
    <xdr:to>
      <xdr:col>10</xdr:col>
      <xdr:colOff>276225</xdr:colOff>
      <xdr:row>10</xdr:row>
      <xdr:rowOff>133350</xdr:rowOff>
    </xdr:to>
    <xdr:cxnSp macro="">
      <xdr:nvCxnSpPr>
        <xdr:cNvPr id="7220" name="AutoShape 15"/>
        <xdr:cNvCxnSpPr>
          <a:cxnSpLocks noChangeShapeType="1"/>
        </xdr:cNvCxnSpPr>
      </xdr:nvCxnSpPr>
      <xdr:spPr bwMode="auto">
        <a:xfrm>
          <a:off x="5972175" y="1581150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371475</xdr:colOff>
      <xdr:row>9</xdr:row>
      <xdr:rowOff>9525</xdr:rowOff>
    </xdr:from>
    <xdr:to>
      <xdr:col>11</xdr:col>
      <xdr:colOff>409575</xdr:colOff>
      <xdr:row>10</xdr:row>
      <xdr:rowOff>142875</xdr:rowOff>
    </xdr:to>
    <xdr:cxnSp macro="">
      <xdr:nvCxnSpPr>
        <xdr:cNvPr id="7221" name="AutoShape 16"/>
        <xdr:cNvCxnSpPr>
          <a:cxnSpLocks noChangeShapeType="1"/>
        </xdr:cNvCxnSpPr>
      </xdr:nvCxnSpPr>
      <xdr:spPr bwMode="auto">
        <a:xfrm>
          <a:off x="6000750" y="1590675"/>
          <a:ext cx="11525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409575</xdr:colOff>
      <xdr:row>9</xdr:row>
      <xdr:rowOff>0</xdr:rowOff>
    </xdr:from>
    <xdr:to>
      <xdr:col>1</xdr:col>
      <xdr:colOff>409575</xdr:colOff>
      <xdr:row>10</xdr:row>
      <xdr:rowOff>152400</xdr:rowOff>
    </xdr:to>
    <xdr:cxnSp macro="">
      <xdr:nvCxnSpPr>
        <xdr:cNvPr id="7222" name="AutoShape 17"/>
        <xdr:cNvCxnSpPr>
          <a:cxnSpLocks noChangeShapeType="1"/>
        </xdr:cNvCxnSpPr>
      </xdr:nvCxnSpPr>
      <xdr:spPr bwMode="auto">
        <a:xfrm>
          <a:off x="990600" y="1581150"/>
          <a:ext cx="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323850</xdr:colOff>
      <xdr:row>9</xdr:row>
      <xdr:rowOff>0</xdr:rowOff>
    </xdr:from>
    <xdr:to>
      <xdr:col>5</xdr:col>
      <xdr:colOff>304800</xdr:colOff>
      <xdr:row>10</xdr:row>
      <xdr:rowOff>133350</xdr:rowOff>
    </xdr:to>
    <xdr:cxnSp macro="">
      <xdr:nvCxnSpPr>
        <xdr:cNvPr id="7223" name="AutoShape 18"/>
        <xdr:cNvCxnSpPr>
          <a:cxnSpLocks noChangeShapeType="1"/>
        </xdr:cNvCxnSpPr>
      </xdr:nvCxnSpPr>
      <xdr:spPr bwMode="auto">
        <a:xfrm flipH="1">
          <a:off x="2895600" y="1581150"/>
          <a:ext cx="5619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9</xdr:row>
      <xdr:rowOff>9525</xdr:rowOff>
    </xdr:from>
    <xdr:to>
      <xdr:col>6</xdr:col>
      <xdr:colOff>323850</xdr:colOff>
      <xdr:row>10</xdr:row>
      <xdr:rowOff>114300</xdr:rowOff>
    </xdr:to>
    <xdr:cxnSp macro="">
      <xdr:nvCxnSpPr>
        <xdr:cNvPr id="7224" name="AutoShape 19"/>
        <xdr:cNvCxnSpPr>
          <a:cxnSpLocks noChangeShapeType="1"/>
        </xdr:cNvCxnSpPr>
      </xdr:nvCxnSpPr>
      <xdr:spPr bwMode="auto">
        <a:xfrm>
          <a:off x="3457575" y="1590675"/>
          <a:ext cx="723900" cy="2571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323850</xdr:colOff>
      <xdr:row>13</xdr:row>
      <xdr:rowOff>0</xdr:rowOff>
    </xdr:from>
    <xdr:to>
      <xdr:col>1</xdr:col>
      <xdr:colOff>400050</xdr:colOff>
      <xdr:row>14</xdr:row>
      <xdr:rowOff>123825</xdr:rowOff>
    </xdr:to>
    <xdr:cxnSp macro="">
      <xdr:nvCxnSpPr>
        <xdr:cNvPr id="7225" name="AutoShape 20"/>
        <xdr:cNvCxnSpPr>
          <a:cxnSpLocks noChangeShapeType="1"/>
        </xdr:cNvCxnSpPr>
      </xdr:nvCxnSpPr>
      <xdr:spPr bwMode="auto">
        <a:xfrm flipH="1">
          <a:off x="323850" y="22098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142875</xdr:rowOff>
    </xdr:from>
    <xdr:to>
      <xdr:col>1</xdr:col>
      <xdr:colOff>400050</xdr:colOff>
      <xdr:row>14</xdr:row>
      <xdr:rowOff>152400</xdr:rowOff>
    </xdr:to>
    <xdr:cxnSp macro="">
      <xdr:nvCxnSpPr>
        <xdr:cNvPr id="7226" name="AutoShape 21"/>
        <xdr:cNvCxnSpPr>
          <a:cxnSpLocks noChangeShapeType="1"/>
        </xdr:cNvCxnSpPr>
      </xdr:nvCxnSpPr>
      <xdr:spPr bwMode="auto">
        <a:xfrm>
          <a:off x="981075" y="21907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152400</xdr:rowOff>
    </xdr:from>
    <xdr:to>
      <xdr:col>2</xdr:col>
      <xdr:colOff>209550</xdr:colOff>
      <xdr:row>14</xdr:row>
      <xdr:rowOff>123825</xdr:rowOff>
    </xdr:to>
    <xdr:cxnSp macro="">
      <xdr:nvCxnSpPr>
        <xdr:cNvPr id="7227" name="AutoShape 22"/>
        <xdr:cNvCxnSpPr>
          <a:cxnSpLocks noChangeShapeType="1"/>
        </xdr:cNvCxnSpPr>
      </xdr:nvCxnSpPr>
      <xdr:spPr bwMode="auto">
        <a:xfrm>
          <a:off x="981075" y="22002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314325</xdr:colOff>
      <xdr:row>13</xdr:row>
      <xdr:rowOff>9525</xdr:rowOff>
    </xdr:from>
    <xdr:to>
      <xdr:col>6</xdr:col>
      <xdr:colOff>342900</xdr:colOff>
      <xdr:row>14</xdr:row>
      <xdr:rowOff>142875</xdr:rowOff>
    </xdr:to>
    <xdr:cxnSp macro="">
      <xdr:nvCxnSpPr>
        <xdr:cNvPr id="7228" name="AutoShape 23"/>
        <xdr:cNvCxnSpPr>
          <a:cxnSpLocks noChangeShapeType="1"/>
        </xdr:cNvCxnSpPr>
      </xdr:nvCxnSpPr>
      <xdr:spPr bwMode="auto">
        <a:xfrm flipH="1">
          <a:off x="2305050" y="2219325"/>
          <a:ext cx="18954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342900</xdr:colOff>
      <xdr:row>12</xdr:row>
      <xdr:rowOff>152400</xdr:rowOff>
    </xdr:from>
    <xdr:to>
      <xdr:col>6</xdr:col>
      <xdr:colOff>342900</xdr:colOff>
      <xdr:row>14</xdr:row>
      <xdr:rowOff>152400</xdr:rowOff>
    </xdr:to>
    <xdr:cxnSp macro="">
      <xdr:nvCxnSpPr>
        <xdr:cNvPr id="7229" name="AutoShape 24"/>
        <xdr:cNvCxnSpPr>
          <a:cxnSpLocks noChangeShapeType="1"/>
        </xdr:cNvCxnSpPr>
      </xdr:nvCxnSpPr>
      <xdr:spPr bwMode="auto">
        <a:xfrm flipH="1">
          <a:off x="2914650" y="2200275"/>
          <a:ext cx="1285875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361950</xdr:colOff>
      <xdr:row>13</xdr:row>
      <xdr:rowOff>0</xdr:rowOff>
    </xdr:from>
    <xdr:to>
      <xdr:col>6</xdr:col>
      <xdr:colOff>342900</xdr:colOff>
      <xdr:row>14</xdr:row>
      <xdr:rowOff>133350</xdr:rowOff>
    </xdr:to>
    <xdr:cxnSp macro="">
      <xdr:nvCxnSpPr>
        <xdr:cNvPr id="7230" name="AutoShape 25"/>
        <xdr:cNvCxnSpPr>
          <a:cxnSpLocks noChangeShapeType="1"/>
        </xdr:cNvCxnSpPr>
      </xdr:nvCxnSpPr>
      <xdr:spPr bwMode="auto">
        <a:xfrm flipH="1">
          <a:off x="3514725" y="2209800"/>
          <a:ext cx="6858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371475</xdr:colOff>
      <xdr:row>13</xdr:row>
      <xdr:rowOff>0</xdr:rowOff>
    </xdr:from>
    <xdr:to>
      <xdr:col>6</xdr:col>
      <xdr:colOff>371475</xdr:colOff>
      <xdr:row>15</xdr:row>
      <xdr:rowOff>38100</xdr:rowOff>
    </xdr:to>
    <xdr:cxnSp macro="">
      <xdr:nvCxnSpPr>
        <xdr:cNvPr id="7231" name="AutoShape 26"/>
        <xdr:cNvCxnSpPr>
          <a:cxnSpLocks noChangeShapeType="1"/>
        </xdr:cNvCxnSpPr>
      </xdr:nvCxnSpPr>
      <xdr:spPr bwMode="auto">
        <a:xfrm>
          <a:off x="4229100" y="2209800"/>
          <a:ext cx="0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276225</xdr:colOff>
      <xdr:row>16</xdr:row>
      <xdr:rowOff>152400</xdr:rowOff>
    </xdr:from>
    <xdr:to>
      <xdr:col>6</xdr:col>
      <xdr:colOff>314325</xdr:colOff>
      <xdr:row>18</xdr:row>
      <xdr:rowOff>133350</xdr:rowOff>
    </xdr:to>
    <xdr:cxnSp macro="">
      <xdr:nvCxnSpPr>
        <xdr:cNvPr id="7232" name="AutoShape 27"/>
        <xdr:cNvCxnSpPr>
          <a:cxnSpLocks noChangeShapeType="1"/>
        </xdr:cNvCxnSpPr>
      </xdr:nvCxnSpPr>
      <xdr:spPr bwMode="auto">
        <a:xfrm flipH="1">
          <a:off x="276225" y="2838450"/>
          <a:ext cx="38957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581025</xdr:colOff>
      <xdr:row>16</xdr:row>
      <xdr:rowOff>133350</xdr:rowOff>
    </xdr:from>
    <xdr:to>
      <xdr:col>6</xdr:col>
      <xdr:colOff>314325</xdr:colOff>
      <xdr:row>18</xdr:row>
      <xdr:rowOff>133350</xdr:rowOff>
    </xdr:to>
    <xdr:cxnSp macro="">
      <xdr:nvCxnSpPr>
        <xdr:cNvPr id="7233" name="AutoShape 28"/>
        <xdr:cNvCxnSpPr>
          <a:cxnSpLocks noChangeShapeType="1"/>
        </xdr:cNvCxnSpPr>
      </xdr:nvCxnSpPr>
      <xdr:spPr bwMode="auto">
        <a:xfrm flipH="1">
          <a:off x="1162050" y="2819400"/>
          <a:ext cx="30099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16</xdr:row>
      <xdr:rowOff>142875</xdr:rowOff>
    </xdr:from>
    <xdr:to>
      <xdr:col>6</xdr:col>
      <xdr:colOff>314325</xdr:colOff>
      <xdr:row>18</xdr:row>
      <xdr:rowOff>152400</xdr:rowOff>
    </xdr:to>
    <xdr:cxnSp macro="">
      <xdr:nvCxnSpPr>
        <xdr:cNvPr id="7234" name="AutoShape 29"/>
        <xdr:cNvCxnSpPr>
          <a:cxnSpLocks noChangeShapeType="1"/>
        </xdr:cNvCxnSpPr>
      </xdr:nvCxnSpPr>
      <xdr:spPr bwMode="auto">
        <a:xfrm flipH="1">
          <a:off x="1800225" y="2828925"/>
          <a:ext cx="2371725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419100</xdr:colOff>
      <xdr:row>16</xdr:row>
      <xdr:rowOff>142875</xdr:rowOff>
    </xdr:from>
    <xdr:to>
      <xdr:col>6</xdr:col>
      <xdr:colOff>342900</xdr:colOff>
      <xdr:row>18</xdr:row>
      <xdr:rowOff>142875</xdr:rowOff>
    </xdr:to>
    <xdr:cxnSp macro="">
      <xdr:nvCxnSpPr>
        <xdr:cNvPr id="7235" name="AutoShape 30"/>
        <xdr:cNvCxnSpPr>
          <a:cxnSpLocks noChangeShapeType="1"/>
        </xdr:cNvCxnSpPr>
      </xdr:nvCxnSpPr>
      <xdr:spPr bwMode="auto">
        <a:xfrm flipH="1">
          <a:off x="2409825" y="2828925"/>
          <a:ext cx="17907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276225</xdr:colOff>
      <xdr:row>17</xdr:row>
      <xdr:rowOff>9525</xdr:rowOff>
    </xdr:from>
    <xdr:to>
      <xdr:col>6</xdr:col>
      <xdr:colOff>295275</xdr:colOff>
      <xdr:row>19</xdr:row>
      <xdr:rowOff>0</xdr:rowOff>
    </xdr:to>
    <xdr:cxnSp macro="">
      <xdr:nvCxnSpPr>
        <xdr:cNvPr id="7236" name="AutoShape 31"/>
        <xdr:cNvCxnSpPr>
          <a:cxnSpLocks noChangeShapeType="1"/>
        </xdr:cNvCxnSpPr>
      </xdr:nvCxnSpPr>
      <xdr:spPr bwMode="auto">
        <a:xfrm flipH="1">
          <a:off x="2847975" y="2857500"/>
          <a:ext cx="13049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17</xdr:row>
      <xdr:rowOff>9525</xdr:rowOff>
    </xdr:from>
    <xdr:to>
      <xdr:col>6</xdr:col>
      <xdr:colOff>295275</xdr:colOff>
      <xdr:row>18</xdr:row>
      <xdr:rowOff>142875</xdr:rowOff>
    </xdr:to>
    <xdr:cxnSp macro="">
      <xdr:nvCxnSpPr>
        <xdr:cNvPr id="7237" name="AutoShape 32"/>
        <xdr:cNvCxnSpPr>
          <a:cxnSpLocks noChangeShapeType="1"/>
        </xdr:cNvCxnSpPr>
      </xdr:nvCxnSpPr>
      <xdr:spPr bwMode="auto">
        <a:xfrm flipH="1">
          <a:off x="3457575" y="2857500"/>
          <a:ext cx="6953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285750</xdr:colOff>
      <xdr:row>17</xdr:row>
      <xdr:rowOff>0</xdr:rowOff>
    </xdr:from>
    <xdr:to>
      <xdr:col>6</xdr:col>
      <xdr:colOff>285750</xdr:colOff>
      <xdr:row>19</xdr:row>
      <xdr:rowOff>19050</xdr:rowOff>
    </xdr:to>
    <xdr:cxnSp macro="">
      <xdr:nvCxnSpPr>
        <xdr:cNvPr id="7238" name="AutoShape 33"/>
        <xdr:cNvCxnSpPr>
          <a:cxnSpLocks noChangeShapeType="1"/>
        </xdr:cNvCxnSpPr>
      </xdr:nvCxnSpPr>
      <xdr:spPr bwMode="auto">
        <a:xfrm>
          <a:off x="4143375" y="2847975"/>
          <a:ext cx="0" cy="3333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266700</xdr:colOff>
      <xdr:row>17</xdr:row>
      <xdr:rowOff>0</xdr:rowOff>
    </xdr:from>
    <xdr:to>
      <xdr:col>7</xdr:col>
      <xdr:colOff>247650</xdr:colOff>
      <xdr:row>19</xdr:row>
      <xdr:rowOff>9525</xdr:rowOff>
    </xdr:to>
    <xdr:cxnSp macro="">
      <xdr:nvCxnSpPr>
        <xdr:cNvPr id="7239" name="AutoShape 34"/>
        <xdr:cNvCxnSpPr>
          <a:cxnSpLocks noChangeShapeType="1"/>
        </xdr:cNvCxnSpPr>
      </xdr:nvCxnSpPr>
      <xdr:spPr bwMode="auto">
        <a:xfrm>
          <a:off x="4124325" y="2847975"/>
          <a:ext cx="6858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247650</xdr:colOff>
      <xdr:row>13</xdr:row>
      <xdr:rowOff>9525</xdr:rowOff>
    </xdr:from>
    <xdr:to>
      <xdr:col>10</xdr:col>
      <xdr:colOff>200025</xdr:colOff>
      <xdr:row>14</xdr:row>
      <xdr:rowOff>133350</xdr:rowOff>
    </xdr:to>
    <xdr:cxnSp macro="">
      <xdr:nvCxnSpPr>
        <xdr:cNvPr id="7240" name="AutoShape 35"/>
        <xdr:cNvCxnSpPr>
          <a:cxnSpLocks noChangeShapeType="1"/>
        </xdr:cNvCxnSpPr>
      </xdr:nvCxnSpPr>
      <xdr:spPr bwMode="auto">
        <a:xfrm flipH="1">
          <a:off x="5876925" y="221932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200025</xdr:colOff>
      <xdr:row>12</xdr:row>
      <xdr:rowOff>152400</xdr:rowOff>
    </xdr:from>
    <xdr:to>
      <xdr:col>10</xdr:col>
      <xdr:colOff>200025</xdr:colOff>
      <xdr:row>15</xdr:row>
      <xdr:rowOff>0</xdr:rowOff>
    </xdr:to>
    <xdr:cxnSp macro="">
      <xdr:nvCxnSpPr>
        <xdr:cNvPr id="7241" name="AutoShape 36"/>
        <xdr:cNvCxnSpPr>
          <a:cxnSpLocks noChangeShapeType="1"/>
        </xdr:cNvCxnSpPr>
      </xdr:nvCxnSpPr>
      <xdr:spPr bwMode="auto">
        <a:xfrm>
          <a:off x="6534150" y="220027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276225</xdr:colOff>
      <xdr:row>13</xdr:row>
      <xdr:rowOff>0</xdr:rowOff>
    </xdr:from>
    <xdr:to>
      <xdr:col>10</xdr:col>
      <xdr:colOff>200025</xdr:colOff>
      <xdr:row>14</xdr:row>
      <xdr:rowOff>133350</xdr:rowOff>
    </xdr:to>
    <xdr:cxnSp macro="">
      <xdr:nvCxnSpPr>
        <xdr:cNvPr id="7242" name="AutoShape 37"/>
        <xdr:cNvCxnSpPr>
          <a:cxnSpLocks noChangeShapeType="1"/>
        </xdr:cNvCxnSpPr>
      </xdr:nvCxnSpPr>
      <xdr:spPr bwMode="auto">
        <a:xfrm flipH="1">
          <a:off x="5324475" y="2209800"/>
          <a:ext cx="12096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3</xdr:row>
      <xdr:rowOff>152400</xdr:rowOff>
    </xdr:to>
    <xdr:sp macro="" textlink="">
      <xdr:nvSpPr>
        <xdr:cNvPr id="8193" name="AutoShape 1"/>
        <xdr:cNvSpPr>
          <a:spLocks noChangeArrowheads="1"/>
        </xdr:cNvSpPr>
      </xdr:nvSpPr>
      <xdr:spPr bwMode="auto">
        <a:xfrm>
          <a:off x="0" y="314325"/>
          <a:ext cx="0" cy="3143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18</xdr:row>
      <xdr:rowOff>9525</xdr:rowOff>
    </xdr:from>
    <xdr:to>
      <xdr:col>0</xdr:col>
      <xdr:colOff>0</xdr:colOff>
      <xdr:row>20</xdr:row>
      <xdr:rowOff>171450</xdr:rowOff>
    </xdr:to>
    <xdr:sp macro="" textlink="">
      <xdr:nvSpPr>
        <xdr:cNvPr id="8194" name="AutoShape 2"/>
        <xdr:cNvSpPr>
          <a:spLocks noChangeArrowheads="1"/>
        </xdr:cNvSpPr>
      </xdr:nvSpPr>
      <xdr:spPr bwMode="auto">
        <a:xfrm>
          <a:off x="0" y="3009900"/>
          <a:ext cx="0" cy="47625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39</xdr:row>
      <xdr:rowOff>47625</xdr:rowOff>
    </xdr:from>
    <xdr:to>
      <xdr:col>0</xdr:col>
      <xdr:colOff>0</xdr:colOff>
      <xdr:row>42</xdr:row>
      <xdr:rowOff>19050</xdr:rowOff>
    </xdr:to>
    <xdr:sp macro="" textlink="">
      <xdr:nvSpPr>
        <xdr:cNvPr id="8195" name="AutoShape 3"/>
        <xdr:cNvSpPr>
          <a:spLocks noChangeArrowheads="1"/>
        </xdr:cNvSpPr>
      </xdr:nvSpPr>
      <xdr:spPr bwMode="auto">
        <a:xfrm flipH="1">
          <a:off x="0" y="6334125"/>
          <a:ext cx="0" cy="4286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0</xdr:colOff>
      <xdr:row>2</xdr:row>
      <xdr:rowOff>152400</xdr:rowOff>
    </xdr:from>
    <xdr:to>
      <xdr:col>7</xdr:col>
      <xdr:colOff>247650</xdr:colOff>
      <xdr:row>4</xdr:row>
      <xdr:rowOff>247650</xdr:rowOff>
    </xdr:to>
    <xdr:cxnSp macro="">
      <xdr:nvCxnSpPr>
        <xdr:cNvPr id="8233" name="AutoShape 4"/>
        <xdr:cNvCxnSpPr>
          <a:cxnSpLocks noChangeShapeType="1"/>
        </xdr:cNvCxnSpPr>
      </xdr:nvCxnSpPr>
      <xdr:spPr bwMode="auto">
        <a:xfrm rot="10800000" flipV="1">
          <a:off x="2571750" y="466725"/>
          <a:ext cx="2238375" cy="419100"/>
        </a:xfrm>
        <a:prstGeom prst="bentConnector3">
          <a:avLst>
            <a:gd name="adj1" fmla="val -42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247650</xdr:colOff>
      <xdr:row>2</xdr:row>
      <xdr:rowOff>152400</xdr:rowOff>
    </xdr:from>
    <xdr:to>
      <xdr:col>10</xdr:col>
      <xdr:colOff>400050</xdr:colOff>
      <xdr:row>4</xdr:row>
      <xdr:rowOff>247650</xdr:rowOff>
    </xdr:to>
    <xdr:cxnSp macro="">
      <xdr:nvCxnSpPr>
        <xdr:cNvPr id="8234" name="AutoShape 5"/>
        <xdr:cNvCxnSpPr>
          <a:cxnSpLocks noChangeShapeType="1"/>
        </xdr:cNvCxnSpPr>
      </xdr:nvCxnSpPr>
      <xdr:spPr bwMode="auto">
        <a:xfrm>
          <a:off x="4810125" y="466725"/>
          <a:ext cx="1924050" cy="419100"/>
        </a:xfrm>
        <a:prstGeom prst="bentConnector3">
          <a:avLst>
            <a:gd name="adj1" fmla="val 991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9525</xdr:colOff>
      <xdr:row>6</xdr:row>
      <xdr:rowOff>0</xdr:rowOff>
    </xdr:from>
    <xdr:to>
      <xdr:col>3</xdr:col>
      <xdr:colOff>361950</xdr:colOff>
      <xdr:row>8</xdr:row>
      <xdr:rowOff>0</xdr:rowOff>
    </xdr:to>
    <xdr:cxnSp macro="">
      <xdr:nvCxnSpPr>
        <xdr:cNvPr id="8235" name="AutoShape 6"/>
        <xdr:cNvCxnSpPr>
          <a:cxnSpLocks noChangeShapeType="1"/>
        </xdr:cNvCxnSpPr>
      </xdr:nvCxnSpPr>
      <xdr:spPr bwMode="auto">
        <a:xfrm rot="10800000" flipV="1">
          <a:off x="1419225" y="1104900"/>
          <a:ext cx="933450" cy="314325"/>
        </a:xfrm>
        <a:prstGeom prst="bentConnector3">
          <a:avLst>
            <a:gd name="adj1" fmla="val -90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457200</xdr:colOff>
      <xdr:row>6</xdr:row>
      <xdr:rowOff>9525</xdr:rowOff>
    </xdr:from>
    <xdr:to>
      <xdr:col>4</xdr:col>
      <xdr:colOff>561975</xdr:colOff>
      <xdr:row>8</xdr:row>
      <xdr:rowOff>0</xdr:rowOff>
    </xdr:to>
    <xdr:cxnSp macro="">
      <xdr:nvCxnSpPr>
        <xdr:cNvPr id="8236" name="AutoShape 7"/>
        <xdr:cNvCxnSpPr>
          <a:cxnSpLocks noChangeShapeType="1"/>
        </xdr:cNvCxnSpPr>
      </xdr:nvCxnSpPr>
      <xdr:spPr bwMode="auto">
        <a:xfrm>
          <a:off x="2447925" y="1114425"/>
          <a:ext cx="685800" cy="304800"/>
        </a:xfrm>
        <a:prstGeom prst="bentConnector3">
          <a:avLst>
            <a:gd name="adj1" fmla="val -1265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400050</xdr:colOff>
      <xdr:row>6</xdr:row>
      <xdr:rowOff>9525</xdr:rowOff>
    </xdr:from>
    <xdr:to>
      <xdr:col>12</xdr:col>
      <xdr:colOff>552450</xdr:colOff>
      <xdr:row>8</xdr:row>
      <xdr:rowOff>9525</xdr:rowOff>
    </xdr:to>
    <xdr:cxnSp macro="">
      <xdr:nvCxnSpPr>
        <xdr:cNvPr id="8237" name="AutoShape 8"/>
        <xdr:cNvCxnSpPr>
          <a:cxnSpLocks noChangeShapeType="1"/>
        </xdr:cNvCxnSpPr>
      </xdr:nvCxnSpPr>
      <xdr:spPr bwMode="auto">
        <a:xfrm>
          <a:off x="7143750" y="1114425"/>
          <a:ext cx="981075" cy="314325"/>
        </a:xfrm>
        <a:prstGeom prst="bentConnector3">
          <a:avLst>
            <a:gd name="adj1" fmla="val 2912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28575</xdr:colOff>
      <xdr:row>6</xdr:row>
      <xdr:rowOff>47625</xdr:rowOff>
    </xdr:from>
    <xdr:to>
      <xdr:col>11</xdr:col>
      <xdr:colOff>428625</xdr:colOff>
      <xdr:row>8</xdr:row>
      <xdr:rowOff>9525</xdr:rowOff>
    </xdr:to>
    <xdr:cxnSp macro="">
      <xdr:nvCxnSpPr>
        <xdr:cNvPr id="8238" name="AutoShape 9"/>
        <xdr:cNvCxnSpPr>
          <a:cxnSpLocks noChangeShapeType="1"/>
        </xdr:cNvCxnSpPr>
      </xdr:nvCxnSpPr>
      <xdr:spPr bwMode="auto">
        <a:xfrm rot="10800000" flipV="1">
          <a:off x="6362700" y="1152525"/>
          <a:ext cx="809625" cy="276225"/>
        </a:xfrm>
        <a:prstGeom prst="bentConnector3">
          <a:avLst>
            <a:gd name="adj1" fmla="val 117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9</xdr:row>
      <xdr:rowOff>19050</xdr:rowOff>
    </xdr:from>
    <xdr:to>
      <xdr:col>13</xdr:col>
      <xdr:colOff>371475</xdr:colOff>
      <xdr:row>10</xdr:row>
      <xdr:rowOff>142875</xdr:rowOff>
    </xdr:to>
    <xdr:cxnSp macro="">
      <xdr:nvCxnSpPr>
        <xdr:cNvPr id="8239" name="AutoShape 10"/>
        <xdr:cNvCxnSpPr>
          <a:cxnSpLocks noChangeShapeType="1"/>
        </xdr:cNvCxnSpPr>
      </xdr:nvCxnSpPr>
      <xdr:spPr bwMode="auto">
        <a:xfrm flipH="1">
          <a:off x="7867650" y="16002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0</xdr:rowOff>
    </xdr:from>
    <xdr:to>
      <xdr:col>13</xdr:col>
      <xdr:colOff>371475</xdr:colOff>
      <xdr:row>11</xdr:row>
      <xdr:rowOff>9525</xdr:rowOff>
    </xdr:to>
    <xdr:cxnSp macro="">
      <xdr:nvCxnSpPr>
        <xdr:cNvPr id="8240" name="AutoShape 11"/>
        <xdr:cNvCxnSpPr>
          <a:cxnSpLocks noChangeShapeType="1"/>
        </xdr:cNvCxnSpPr>
      </xdr:nvCxnSpPr>
      <xdr:spPr bwMode="auto">
        <a:xfrm>
          <a:off x="8524875" y="15811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9525</xdr:rowOff>
    </xdr:from>
    <xdr:to>
      <xdr:col>14</xdr:col>
      <xdr:colOff>304800</xdr:colOff>
      <xdr:row>10</xdr:row>
      <xdr:rowOff>142875</xdr:rowOff>
    </xdr:to>
    <xdr:cxnSp macro="">
      <xdr:nvCxnSpPr>
        <xdr:cNvPr id="8241" name="AutoShape 12"/>
        <xdr:cNvCxnSpPr>
          <a:cxnSpLocks noChangeShapeType="1"/>
        </xdr:cNvCxnSpPr>
      </xdr:nvCxnSpPr>
      <xdr:spPr bwMode="auto">
        <a:xfrm>
          <a:off x="8524875" y="15906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266700</xdr:colOff>
      <xdr:row>9</xdr:row>
      <xdr:rowOff>9525</xdr:rowOff>
    </xdr:from>
    <xdr:to>
      <xdr:col>9</xdr:col>
      <xdr:colOff>342900</xdr:colOff>
      <xdr:row>10</xdr:row>
      <xdr:rowOff>133350</xdr:rowOff>
    </xdr:to>
    <xdr:cxnSp macro="">
      <xdr:nvCxnSpPr>
        <xdr:cNvPr id="8242" name="AutoShape 13"/>
        <xdr:cNvCxnSpPr>
          <a:cxnSpLocks noChangeShapeType="1"/>
        </xdr:cNvCxnSpPr>
      </xdr:nvCxnSpPr>
      <xdr:spPr bwMode="auto">
        <a:xfrm flipH="1">
          <a:off x="5314950" y="159067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8</xdr:row>
      <xdr:rowOff>152400</xdr:rowOff>
    </xdr:from>
    <xdr:to>
      <xdr:col>9</xdr:col>
      <xdr:colOff>342900</xdr:colOff>
      <xdr:row>11</xdr:row>
      <xdr:rowOff>0</xdr:rowOff>
    </xdr:to>
    <xdr:cxnSp macro="">
      <xdr:nvCxnSpPr>
        <xdr:cNvPr id="8243" name="AutoShape 14"/>
        <xdr:cNvCxnSpPr>
          <a:cxnSpLocks noChangeShapeType="1"/>
        </xdr:cNvCxnSpPr>
      </xdr:nvCxnSpPr>
      <xdr:spPr bwMode="auto">
        <a:xfrm>
          <a:off x="5972175" y="157162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9</xdr:row>
      <xdr:rowOff>0</xdr:rowOff>
    </xdr:from>
    <xdr:to>
      <xdr:col>10</xdr:col>
      <xdr:colOff>276225</xdr:colOff>
      <xdr:row>10</xdr:row>
      <xdr:rowOff>133350</xdr:rowOff>
    </xdr:to>
    <xdr:cxnSp macro="">
      <xdr:nvCxnSpPr>
        <xdr:cNvPr id="8244" name="AutoShape 15"/>
        <xdr:cNvCxnSpPr>
          <a:cxnSpLocks noChangeShapeType="1"/>
        </xdr:cNvCxnSpPr>
      </xdr:nvCxnSpPr>
      <xdr:spPr bwMode="auto">
        <a:xfrm>
          <a:off x="5972175" y="1581150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371475</xdr:colOff>
      <xdr:row>9</xdr:row>
      <xdr:rowOff>9525</xdr:rowOff>
    </xdr:from>
    <xdr:to>
      <xdr:col>11</xdr:col>
      <xdr:colOff>409575</xdr:colOff>
      <xdr:row>10</xdr:row>
      <xdr:rowOff>142875</xdr:rowOff>
    </xdr:to>
    <xdr:cxnSp macro="">
      <xdr:nvCxnSpPr>
        <xdr:cNvPr id="8245" name="AutoShape 16"/>
        <xdr:cNvCxnSpPr>
          <a:cxnSpLocks noChangeShapeType="1"/>
        </xdr:cNvCxnSpPr>
      </xdr:nvCxnSpPr>
      <xdr:spPr bwMode="auto">
        <a:xfrm>
          <a:off x="6000750" y="1590675"/>
          <a:ext cx="11525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409575</xdr:colOff>
      <xdr:row>9</xdr:row>
      <xdr:rowOff>0</xdr:rowOff>
    </xdr:from>
    <xdr:to>
      <xdr:col>1</xdr:col>
      <xdr:colOff>409575</xdr:colOff>
      <xdr:row>10</xdr:row>
      <xdr:rowOff>152400</xdr:rowOff>
    </xdr:to>
    <xdr:cxnSp macro="">
      <xdr:nvCxnSpPr>
        <xdr:cNvPr id="8246" name="AutoShape 17"/>
        <xdr:cNvCxnSpPr>
          <a:cxnSpLocks noChangeShapeType="1"/>
        </xdr:cNvCxnSpPr>
      </xdr:nvCxnSpPr>
      <xdr:spPr bwMode="auto">
        <a:xfrm>
          <a:off x="990600" y="1581150"/>
          <a:ext cx="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323850</xdr:colOff>
      <xdr:row>9</xdr:row>
      <xdr:rowOff>0</xdr:rowOff>
    </xdr:from>
    <xdr:to>
      <xdr:col>5</xdr:col>
      <xdr:colOff>304800</xdr:colOff>
      <xdr:row>10</xdr:row>
      <xdr:rowOff>133350</xdr:rowOff>
    </xdr:to>
    <xdr:cxnSp macro="">
      <xdr:nvCxnSpPr>
        <xdr:cNvPr id="8247" name="AutoShape 18"/>
        <xdr:cNvCxnSpPr>
          <a:cxnSpLocks noChangeShapeType="1"/>
        </xdr:cNvCxnSpPr>
      </xdr:nvCxnSpPr>
      <xdr:spPr bwMode="auto">
        <a:xfrm flipH="1">
          <a:off x="2895600" y="1581150"/>
          <a:ext cx="5619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9</xdr:row>
      <xdr:rowOff>9525</xdr:rowOff>
    </xdr:from>
    <xdr:to>
      <xdr:col>6</xdr:col>
      <xdr:colOff>323850</xdr:colOff>
      <xdr:row>10</xdr:row>
      <xdr:rowOff>114300</xdr:rowOff>
    </xdr:to>
    <xdr:cxnSp macro="">
      <xdr:nvCxnSpPr>
        <xdr:cNvPr id="8248" name="AutoShape 19"/>
        <xdr:cNvCxnSpPr>
          <a:cxnSpLocks noChangeShapeType="1"/>
        </xdr:cNvCxnSpPr>
      </xdr:nvCxnSpPr>
      <xdr:spPr bwMode="auto">
        <a:xfrm>
          <a:off x="3457575" y="1590675"/>
          <a:ext cx="723900" cy="2571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323850</xdr:colOff>
      <xdr:row>13</xdr:row>
      <xdr:rowOff>0</xdr:rowOff>
    </xdr:from>
    <xdr:to>
      <xdr:col>1</xdr:col>
      <xdr:colOff>400050</xdr:colOff>
      <xdr:row>14</xdr:row>
      <xdr:rowOff>123825</xdr:rowOff>
    </xdr:to>
    <xdr:cxnSp macro="">
      <xdr:nvCxnSpPr>
        <xdr:cNvPr id="8249" name="AutoShape 20"/>
        <xdr:cNvCxnSpPr>
          <a:cxnSpLocks noChangeShapeType="1"/>
        </xdr:cNvCxnSpPr>
      </xdr:nvCxnSpPr>
      <xdr:spPr bwMode="auto">
        <a:xfrm flipH="1">
          <a:off x="323850" y="22098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142875</xdr:rowOff>
    </xdr:from>
    <xdr:to>
      <xdr:col>1</xdr:col>
      <xdr:colOff>400050</xdr:colOff>
      <xdr:row>14</xdr:row>
      <xdr:rowOff>152400</xdr:rowOff>
    </xdr:to>
    <xdr:cxnSp macro="">
      <xdr:nvCxnSpPr>
        <xdr:cNvPr id="8250" name="AutoShape 21"/>
        <xdr:cNvCxnSpPr>
          <a:cxnSpLocks noChangeShapeType="1"/>
        </xdr:cNvCxnSpPr>
      </xdr:nvCxnSpPr>
      <xdr:spPr bwMode="auto">
        <a:xfrm>
          <a:off x="981075" y="21907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152400</xdr:rowOff>
    </xdr:from>
    <xdr:to>
      <xdr:col>2</xdr:col>
      <xdr:colOff>209550</xdr:colOff>
      <xdr:row>14</xdr:row>
      <xdr:rowOff>123825</xdr:rowOff>
    </xdr:to>
    <xdr:cxnSp macro="">
      <xdr:nvCxnSpPr>
        <xdr:cNvPr id="8251" name="AutoShape 22"/>
        <xdr:cNvCxnSpPr>
          <a:cxnSpLocks noChangeShapeType="1"/>
        </xdr:cNvCxnSpPr>
      </xdr:nvCxnSpPr>
      <xdr:spPr bwMode="auto">
        <a:xfrm>
          <a:off x="981075" y="22002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314325</xdr:colOff>
      <xdr:row>13</xdr:row>
      <xdr:rowOff>9525</xdr:rowOff>
    </xdr:from>
    <xdr:to>
      <xdr:col>6</xdr:col>
      <xdr:colOff>342900</xdr:colOff>
      <xdr:row>14</xdr:row>
      <xdr:rowOff>142875</xdr:rowOff>
    </xdr:to>
    <xdr:cxnSp macro="">
      <xdr:nvCxnSpPr>
        <xdr:cNvPr id="8252" name="AutoShape 23"/>
        <xdr:cNvCxnSpPr>
          <a:cxnSpLocks noChangeShapeType="1"/>
        </xdr:cNvCxnSpPr>
      </xdr:nvCxnSpPr>
      <xdr:spPr bwMode="auto">
        <a:xfrm flipH="1">
          <a:off x="2305050" y="2219325"/>
          <a:ext cx="18954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342900</xdr:colOff>
      <xdr:row>12</xdr:row>
      <xdr:rowOff>152400</xdr:rowOff>
    </xdr:from>
    <xdr:to>
      <xdr:col>6</xdr:col>
      <xdr:colOff>342900</xdr:colOff>
      <xdr:row>14</xdr:row>
      <xdr:rowOff>152400</xdr:rowOff>
    </xdr:to>
    <xdr:cxnSp macro="">
      <xdr:nvCxnSpPr>
        <xdr:cNvPr id="8253" name="AutoShape 24"/>
        <xdr:cNvCxnSpPr>
          <a:cxnSpLocks noChangeShapeType="1"/>
        </xdr:cNvCxnSpPr>
      </xdr:nvCxnSpPr>
      <xdr:spPr bwMode="auto">
        <a:xfrm flipH="1">
          <a:off x="2914650" y="2200275"/>
          <a:ext cx="1285875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361950</xdr:colOff>
      <xdr:row>13</xdr:row>
      <xdr:rowOff>0</xdr:rowOff>
    </xdr:from>
    <xdr:to>
      <xdr:col>6</xdr:col>
      <xdr:colOff>342900</xdr:colOff>
      <xdr:row>14</xdr:row>
      <xdr:rowOff>133350</xdr:rowOff>
    </xdr:to>
    <xdr:cxnSp macro="">
      <xdr:nvCxnSpPr>
        <xdr:cNvPr id="8254" name="AutoShape 25"/>
        <xdr:cNvCxnSpPr>
          <a:cxnSpLocks noChangeShapeType="1"/>
        </xdr:cNvCxnSpPr>
      </xdr:nvCxnSpPr>
      <xdr:spPr bwMode="auto">
        <a:xfrm flipH="1">
          <a:off x="3514725" y="2209800"/>
          <a:ext cx="6858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371475</xdr:colOff>
      <xdr:row>13</xdr:row>
      <xdr:rowOff>0</xdr:rowOff>
    </xdr:from>
    <xdr:to>
      <xdr:col>6</xdr:col>
      <xdr:colOff>371475</xdr:colOff>
      <xdr:row>15</xdr:row>
      <xdr:rowOff>38100</xdr:rowOff>
    </xdr:to>
    <xdr:cxnSp macro="">
      <xdr:nvCxnSpPr>
        <xdr:cNvPr id="8255" name="AutoShape 26"/>
        <xdr:cNvCxnSpPr>
          <a:cxnSpLocks noChangeShapeType="1"/>
        </xdr:cNvCxnSpPr>
      </xdr:nvCxnSpPr>
      <xdr:spPr bwMode="auto">
        <a:xfrm>
          <a:off x="4229100" y="2209800"/>
          <a:ext cx="0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276225</xdr:colOff>
      <xdr:row>16</xdr:row>
      <xdr:rowOff>152400</xdr:rowOff>
    </xdr:from>
    <xdr:to>
      <xdr:col>6</xdr:col>
      <xdr:colOff>314325</xdr:colOff>
      <xdr:row>18</xdr:row>
      <xdr:rowOff>133350</xdr:rowOff>
    </xdr:to>
    <xdr:cxnSp macro="">
      <xdr:nvCxnSpPr>
        <xdr:cNvPr id="8256" name="AutoShape 27"/>
        <xdr:cNvCxnSpPr>
          <a:cxnSpLocks noChangeShapeType="1"/>
        </xdr:cNvCxnSpPr>
      </xdr:nvCxnSpPr>
      <xdr:spPr bwMode="auto">
        <a:xfrm flipH="1">
          <a:off x="276225" y="2838450"/>
          <a:ext cx="38957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581025</xdr:colOff>
      <xdr:row>16</xdr:row>
      <xdr:rowOff>133350</xdr:rowOff>
    </xdr:from>
    <xdr:to>
      <xdr:col>6</xdr:col>
      <xdr:colOff>314325</xdr:colOff>
      <xdr:row>18</xdr:row>
      <xdr:rowOff>133350</xdr:rowOff>
    </xdr:to>
    <xdr:cxnSp macro="">
      <xdr:nvCxnSpPr>
        <xdr:cNvPr id="8257" name="AutoShape 28"/>
        <xdr:cNvCxnSpPr>
          <a:cxnSpLocks noChangeShapeType="1"/>
        </xdr:cNvCxnSpPr>
      </xdr:nvCxnSpPr>
      <xdr:spPr bwMode="auto">
        <a:xfrm flipH="1">
          <a:off x="1162050" y="2819400"/>
          <a:ext cx="30099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16</xdr:row>
      <xdr:rowOff>142875</xdr:rowOff>
    </xdr:from>
    <xdr:to>
      <xdr:col>6</xdr:col>
      <xdr:colOff>314325</xdr:colOff>
      <xdr:row>18</xdr:row>
      <xdr:rowOff>152400</xdr:rowOff>
    </xdr:to>
    <xdr:cxnSp macro="">
      <xdr:nvCxnSpPr>
        <xdr:cNvPr id="8258" name="AutoShape 29"/>
        <xdr:cNvCxnSpPr>
          <a:cxnSpLocks noChangeShapeType="1"/>
        </xdr:cNvCxnSpPr>
      </xdr:nvCxnSpPr>
      <xdr:spPr bwMode="auto">
        <a:xfrm flipH="1">
          <a:off x="1800225" y="2828925"/>
          <a:ext cx="2371725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419100</xdr:colOff>
      <xdr:row>16</xdr:row>
      <xdr:rowOff>142875</xdr:rowOff>
    </xdr:from>
    <xdr:to>
      <xdr:col>6</xdr:col>
      <xdr:colOff>342900</xdr:colOff>
      <xdr:row>18</xdr:row>
      <xdr:rowOff>142875</xdr:rowOff>
    </xdr:to>
    <xdr:cxnSp macro="">
      <xdr:nvCxnSpPr>
        <xdr:cNvPr id="8259" name="AutoShape 30"/>
        <xdr:cNvCxnSpPr>
          <a:cxnSpLocks noChangeShapeType="1"/>
        </xdr:cNvCxnSpPr>
      </xdr:nvCxnSpPr>
      <xdr:spPr bwMode="auto">
        <a:xfrm flipH="1">
          <a:off x="2409825" y="2828925"/>
          <a:ext cx="17907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276225</xdr:colOff>
      <xdr:row>17</xdr:row>
      <xdr:rowOff>9525</xdr:rowOff>
    </xdr:from>
    <xdr:to>
      <xdr:col>6</xdr:col>
      <xdr:colOff>295275</xdr:colOff>
      <xdr:row>19</xdr:row>
      <xdr:rowOff>0</xdr:rowOff>
    </xdr:to>
    <xdr:cxnSp macro="">
      <xdr:nvCxnSpPr>
        <xdr:cNvPr id="8260" name="AutoShape 31"/>
        <xdr:cNvCxnSpPr>
          <a:cxnSpLocks noChangeShapeType="1"/>
        </xdr:cNvCxnSpPr>
      </xdr:nvCxnSpPr>
      <xdr:spPr bwMode="auto">
        <a:xfrm flipH="1">
          <a:off x="2847975" y="2857500"/>
          <a:ext cx="13049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17</xdr:row>
      <xdr:rowOff>9525</xdr:rowOff>
    </xdr:from>
    <xdr:to>
      <xdr:col>6</xdr:col>
      <xdr:colOff>295275</xdr:colOff>
      <xdr:row>18</xdr:row>
      <xdr:rowOff>142875</xdr:rowOff>
    </xdr:to>
    <xdr:cxnSp macro="">
      <xdr:nvCxnSpPr>
        <xdr:cNvPr id="8261" name="AutoShape 32"/>
        <xdr:cNvCxnSpPr>
          <a:cxnSpLocks noChangeShapeType="1"/>
        </xdr:cNvCxnSpPr>
      </xdr:nvCxnSpPr>
      <xdr:spPr bwMode="auto">
        <a:xfrm flipH="1">
          <a:off x="3457575" y="2857500"/>
          <a:ext cx="6953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285750</xdr:colOff>
      <xdr:row>17</xdr:row>
      <xdr:rowOff>0</xdr:rowOff>
    </xdr:from>
    <xdr:to>
      <xdr:col>6</xdr:col>
      <xdr:colOff>285750</xdr:colOff>
      <xdr:row>19</xdr:row>
      <xdr:rowOff>19050</xdr:rowOff>
    </xdr:to>
    <xdr:cxnSp macro="">
      <xdr:nvCxnSpPr>
        <xdr:cNvPr id="8262" name="AutoShape 33"/>
        <xdr:cNvCxnSpPr>
          <a:cxnSpLocks noChangeShapeType="1"/>
        </xdr:cNvCxnSpPr>
      </xdr:nvCxnSpPr>
      <xdr:spPr bwMode="auto">
        <a:xfrm>
          <a:off x="4143375" y="2847975"/>
          <a:ext cx="0" cy="3333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266700</xdr:colOff>
      <xdr:row>17</xdr:row>
      <xdr:rowOff>0</xdr:rowOff>
    </xdr:from>
    <xdr:to>
      <xdr:col>7</xdr:col>
      <xdr:colOff>247650</xdr:colOff>
      <xdr:row>19</xdr:row>
      <xdr:rowOff>9525</xdr:rowOff>
    </xdr:to>
    <xdr:cxnSp macro="">
      <xdr:nvCxnSpPr>
        <xdr:cNvPr id="8263" name="AutoShape 34"/>
        <xdr:cNvCxnSpPr>
          <a:cxnSpLocks noChangeShapeType="1"/>
        </xdr:cNvCxnSpPr>
      </xdr:nvCxnSpPr>
      <xdr:spPr bwMode="auto">
        <a:xfrm>
          <a:off x="4124325" y="2847975"/>
          <a:ext cx="6858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247650</xdr:colOff>
      <xdr:row>13</xdr:row>
      <xdr:rowOff>9525</xdr:rowOff>
    </xdr:from>
    <xdr:to>
      <xdr:col>10</xdr:col>
      <xdr:colOff>200025</xdr:colOff>
      <xdr:row>14</xdr:row>
      <xdr:rowOff>133350</xdr:rowOff>
    </xdr:to>
    <xdr:cxnSp macro="">
      <xdr:nvCxnSpPr>
        <xdr:cNvPr id="8264" name="AutoShape 35"/>
        <xdr:cNvCxnSpPr>
          <a:cxnSpLocks noChangeShapeType="1"/>
        </xdr:cNvCxnSpPr>
      </xdr:nvCxnSpPr>
      <xdr:spPr bwMode="auto">
        <a:xfrm flipH="1">
          <a:off x="5876925" y="221932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200025</xdr:colOff>
      <xdr:row>12</xdr:row>
      <xdr:rowOff>152400</xdr:rowOff>
    </xdr:from>
    <xdr:to>
      <xdr:col>10</xdr:col>
      <xdr:colOff>200025</xdr:colOff>
      <xdr:row>15</xdr:row>
      <xdr:rowOff>0</xdr:rowOff>
    </xdr:to>
    <xdr:cxnSp macro="">
      <xdr:nvCxnSpPr>
        <xdr:cNvPr id="8265" name="AutoShape 36"/>
        <xdr:cNvCxnSpPr>
          <a:cxnSpLocks noChangeShapeType="1"/>
        </xdr:cNvCxnSpPr>
      </xdr:nvCxnSpPr>
      <xdr:spPr bwMode="auto">
        <a:xfrm>
          <a:off x="6534150" y="220027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276225</xdr:colOff>
      <xdr:row>13</xdr:row>
      <xdr:rowOff>0</xdr:rowOff>
    </xdr:from>
    <xdr:to>
      <xdr:col>10</xdr:col>
      <xdr:colOff>200025</xdr:colOff>
      <xdr:row>14</xdr:row>
      <xdr:rowOff>133350</xdr:rowOff>
    </xdr:to>
    <xdr:cxnSp macro="">
      <xdr:nvCxnSpPr>
        <xdr:cNvPr id="8266" name="AutoShape 37"/>
        <xdr:cNvCxnSpPr>
          <a:cxnSpLocks noChangeShapeType="1"/>
        </xdr:cNvCxnSpPr>
      </xdr:nvCxnSpPr>
      <xdr:spPr bwMode="auto">
        <a:xfrm flipH="1">
          <a:off x="5324475" y="2209800"/>
          <a:ext cx="12096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3</xdr:row>
      <xdr:rowOff>152400</xdr:rowOff>
    </xdr:to>
    <xdr:sp macro="" textlink="">
      <xdr:nvSpPr>
        <xdr:cNvPr id="9217" name="AutoShape 1"/>
        <xdr:cNvSpPr>
          <a:spLocks noChangeArrowheads="1"/>
        </xdr:cNvSpPr>
      </xdr:nvSpPr>
      <xdr:spPr bwMode="auto">
        <a:xfrm>
          <a:off x="0" y="314325"/>
          <a:ext cx="0" cy="3143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18</xdr:row>
      <xdr:rowOff>9525</xdr:rowOff>
    </xdr:from>
    <xdr:to>
      <xdr:col>0</xdr:col>
      <xdr:colOff>0</xdr:colOff>
      <xdr:row>20</xdr:row>
      <xdr:rowOff>171450</xdr:rowOff>
    </xdr:to>
    <xdr:sp macro="" textlink="">
      <xdr:nvSpPr>
        <xdr:cNvPr id="9218" name="AutoShape 2"/>
        <xdr:cNvSpPr>
          <a:spLocks noChangeArrowheads="1"/>
        </xdr:cNvSpPr>
      </xdr:nvSpPr>
      <xdr:spPr bwMode="auto">
        <a:xfrm>
          <a:off x="0" y="3009900"/>
          <a:ext cx="0" cy="47625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39</xdr:row>
      <xdr:rowOff>47625</xdr:rowOff>
    </xdr:from>
    <xdr:to>
      <xdr:col>0</xdr:col>
      <xdr:colOff>0</xdr:colOff>
      <xdr:row>42</xdr:row>
      <xdr:rowOff>19050</xdr:rowOff>
    </xdr:to>
    <xdr:sp macro="" textlink="">
      <xdr:nvSpPr>
        <xdr:cNvPr id="9219" name="AutoShape 3"/>
        <xdr:cNvSpPr>
          <a:spLocks noChangeArrowheads="1"/>
        </xdr:cNvSpPr>
      </xdr:nvSpPr>
      <xdr:spPr bwMode="auto">
        <a:xfrm flipH="1">
          <a:off x="0" y="6334125"/>
          <a:ext cx="0" cy="4286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0</xdr:colOff>
      <xdr:row>2</xdr:row>
      <xdr:rowOff>152400</xdr:rowOff>
    </xdr:from>
    <xdr:to>
      <xdr:col>7</xdr:col>
      <xdr:colOff>247650</xdr:colOff>
      <xdr:row>4</xdr:row>
      <xdr:rowOff>247650</xdr:rowOff>
    </xdr:to>
    <xdr:cxnSp macro="">
      <xdr:nvCxnSpPr>
        <xdr:cNvPr id="9257" name="AutoShape 4"/>
        <xdr:cNvCxnSpPr>
          <a:cxnSpLocks noChangeShapeType="1"/>
        </xdr:cNvCxnSpPr>
      </xdr:nvCxnSpPr>
      <xdr:spPr bwMode="auto">
        <a:xfrm rot="10800000" flipV="1">
          <a:off x="2571750" y="466725"/>
          <a:ext cx="2238375" cy="419100"/>
        </a:xfrm>
        <a:prstGeom prst="bentConnector3">
          <a:avLst>
            <a:gd name="adj1" fmla="val -42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247650</xdr:colOff>
      <xdr:row>2</xdr:row>
      <xdr:rowOff>152400</xdr:rowOff>
    </xdr:from>
    <xdr:to>
      <xdr:col>10</xdr:col>
      <xdr:colOff>400050</xdr:colOff>
      <xdr:row>4</xdr:row>
      <xdr:rowOff>247650</xdr:rowOff>
    </xdr:to>
    <xdr:cxnSp macro="">
      <xdr:nvCxnSpPr>
        <xdr:cNvPr id="9258" name="AutoShape 5"/>
        <xdr:cNvCxnSpPr>
          <a:cxnSpLocks noChangeShapeType="1"/>
        </xdr:cNvCxnSpPr>
      </xdr:nvCxnSpPr>
      <xdr:spPr bwMode="auto">
        <a:xfrm>
          <a:off x="4810125" y="466725"/>
          <a:ext cx="1924050" cy="419100"/>
        </a:xfrm>
        <a:prstGeom prst="bentConnector3">
          <a:avLst>
            <a:gd name="adj1" fmla="val 991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9525</xdr:colOff>
      <xdr:row>6</xdr:row>
      <xdr:rowOff>0</xdr:rowOff>
    </xdr:from>
    <xdr:to>
      <xdr:col>3</xdr:col>
      <xdr:colOff>361950</xdr:colOff>
      <xdr:row>8</xdr:row>
      <xdr:rowOff>0</xdr:rowOff>
    </xdr:to>
    <xdr:cxnSp macro="">
      <xdr:nvCxnSpPr>
        <xdr:cNvPr id="9259" name="AutoShape 6"/>
        <xdr:cNvCxnSpPr>
          <a:cxnSpLocks noChangeShapeType="1"/>
        </xdr:cNvCxnSpPr>
      </xdr:nvCxnSpPr>
      <xdr:spPr bwMode="auto">
        <a:xfrm rot="10800000" flipV="1">
          <a:off x="1419225" y="1104900"/>
          <a:ext cx="933450" cy="314325"/>
        </a:xfrm>
        <a:prstGeom prst="bentConnector3">
          <a:avLst>
            <a:gd name="adj1" fmla="val -90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457200</xdr:colOff>
      <xdr:row>6</xdr:row>
      <xdr:rowOff>9525</xdr:rowOff>
    </xdr:from>
    <xdr:to>
      <xdr:col>4</xdr:col>
      <xdr:colOff>561975</xdr:colOff>
      <xdr:row>8</xdr:row>
      <xdr:rowOff>0</xdr:rowOff>
    </xdr:to>
    <xdr:cxnSp macro="">
      <xdr:nvCxnSpPr>
        <xdr:cNvPr id="9260" name="AutoShape 7"/>
        <xdr:cNvCxnSpPr>
          <a:cxnSpLocks noChangeShapeType="1"/>
        </xdr:cNvCxnSpPr>
      </xdr:nvCxnSpPr>
      <xdr:spPr bwMode="auto">
        <a:xfrm>
          <a:off x="2447925" y="1114425"/>
          <a:ext cx="685800" cy="304800"/>
        </a:xfrm>
        <a:prstGeom prst="bentConnector3">
          <a:avLst>
            <a:gd name="adj1" fmla="val -1265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400050</xdr:colOff>
      <xdr:row>6</xdr:row>
      <xdr:rowOff>9525</xdr:rowOff>
    </xdr:from>
    <xdr:to>
      <xdr:col>12</xdr:col>
      <xdr:colOff>552450</xdr:colOff>
      <xdr:row>8</xdr:row>
      <xdr:rowOff>9525</xdr:rowOff>
    </xdr:to>
    <xdr:cxnSp macro="">
      <xdr:nvCxnSpPr>
        <xdr:cNvPr id="9261" name="AutoShape 8"/>
        <xdr:cNvCxnSpPr>
          <a:cxnSpLocks noChangeShapeType="1"/>
        </xdr:cNvCxnSpPr>
      </xdr:nvCxnSpPr>
      <xdr:spPr bwMode="auto">
        <a:xfrm>
          <a:off x="7143750" y="1114425"/>
          <a:ext cx="981075" cy="314325"/>
        </a:xfrm>
        <a:prstGeom prst="bentConnector3">
          <a:avLst>
            <a:gd name="adj1" fmla="val 2912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28575</xdr:colOff>
      <xdr:row>6</xdr:row>
      <xdr:rowOff>47625</xdr:rowOff>
    </xdr:from>
    <xdr:to>
      <xdr:col>11</xdr:col>
      <xdr:colOff>428625</xdr:colOff>
      <xdr:row>8</xdr:row>
      <xdr:rowOff>9525</xdr:rowOff>
    </xdr:to>
    <xdr:cxnSp macro="">
      <xdr:nvCxnSpPr>
        <xdr:cNvPr id="9262" name="AutoShape 9"/>
        <xdr:cNvCxnSpPr>
          <a:cxnSpLocks noChangeShapeType="1"/>
        </xdr:cNvCxnSpPr>
      </xdr:nvCxnSpPr>
      <xdr:spPr bwMode="auto">
        <a:xfrm rot="10800000" flipV="1">
          <a:off x="6362700" y="1152525"/>
          <a:ext cx="809625" cy="276225"/>
        </a:xfrm>
        <a:prstGeom prst="bentConnector3">
          <a:avLst>
            <a:gd name="adj1" fmla="val 117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9</xdr:row>
      <xdr:rowOff>19050</xdr:rowOff>
    </xdr:from>
    <xdr:to>
      <xdr:col>13</xdr:col>
      <xdr:colOff>371475</xdr:colOff>
      <xdr:row>10</xdr:row>
      <xdr:rowOff>142875</xdr:rowOff>
    </xdr:to>
    <xdr:cxnSp macro="">
      <xdr:nvCxnSpPr>
        <xdr:cNvPr id="9263" name="AutoShape 10"/>
        <xdr:cNvCxnSpPr>
          <a:cxnSpLocks noChangeShapeType="1"/>
        </xdr:cNvCxnSpPr>
      </xdr:nvCxnSpPr>
      <xdr:spPr bwMode="auto">
        <a:xfrm flipH="1">
          <a:off x="7867650" y="16002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0</xdr:rowOff>
    </xdr:from>
    <xdr:to>
      <xdr:col>13</xdr:col>
      <xdr:colOff>371475</xdr:colOff>
      <xdr:row>11</xdr:row>
      <xdr:rowOff>9525</xdr:rowOff>
    </xdr:to>
    <xdr:cxnSp macro="">
      <xdr:nvCxnSpPr>
        <xdr:cNvPr id="9264" name="AutoShape 11"/>
        <xdr:cNvCxnSpPr>
          <a:cxnSpLocks noChangeShapeType="1"/>
        </xdr:cNvCxnSpPr>
      </xdr:nvCxnSpPr>
      <xdr:spPr bwMode="auto">
        <a:xfrm>
          <a:off x="8524875" y="15811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9525</xdr:rowOff>
    </xdr:from>
    <xdr:to>
      <xdr:col>14</xdr:col>
      <xdr:colOff>304800</xdr:colOff>
      <xdr:row>10</xdr:row>
      <xdr:rowOff>142875</xdr:rowOff>
    </xdr:to>
    <xdr:cxnSp macro="">
      <xdr:nvCxnSpPr>
        <xdr:cNvPr id="9265" name="AutoShape 12"/>
        <xdr:cNvCxnSpPr>
          <a:cxnSpLocks noChangeShapeType="1"/>
        </xdr:cNvCxnSpPr>
      </xdr:nvCxnSpPr>
      <xdr:spPr bwMode="auto">
        <a:xfrm>
          <a:off x="8524875" y="15906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266700</xdr:colOff>
      <xdr:row>9</xdr:row>
      <xdr:rowOff>9525</xdr:rowOff>
    </xdr:from>
    <xdr:to>
      <xdr:col>9</xdr:col>
      <xdr:colOff>342900</xdr:colOff>
      <xdr:row>10</xdr:row>
      <xdr:rowOff>133350</xdr:rowOff>
    </xdr:to>
    <xdr:cxnSp macro="">
      <xdr:nvCxnSpPr>
        <xdr:cNvPr id="9266" name="AutoShape 13"/>
        <xdr:cNvCxnSpPr>
          <a:cxnSpLocks noChangeShapeType="1"/>
        </xdr:cNvCxnSpPr>
      </xdr:nvCxnSpPr>
      <xdr:spPr bwMode="auto">
        <a:xfrm flipH="1">
          <a:off x="5314950" y="159067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8</xdr:row>
      <xdr:rowOff>152400</xdr:rowOff>
    </xdr:from>
    <xdr:to>
      <xdr:col>9</xdr:col>
      <xdr:colOff>342900</xdr:colOff>
      <xdr:row>11</xdr:row>
      <xdr:rowOff>0</xdr:rowOff>
    </xdr:to>
    <xdr:cxnSp macro="">
      <xdr:nvCxnSpPr>
        <xdr:cNvPr id="9267" name="AutoShape 14"/>
        <xdr:cNvCxnSpPr>
          <a:cxnSpLocks noChangeShapeType="1"/>
        </xdr:cNvCxnSpPr>
      </xdr:nvCxnSpPr>
      <xdr:spPr bwMode="auto">
        <a:xfrm>
          <a:off x="5972175" y="157162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9</xdr:row>
      <xdr:rowOff>0</xdr:rowOff>
    </xdr:from>
    <xdr:to>
      <xdr:col>10</xdr:col>
      <xdr:colOff>276225</xdr:colOff>
      <xdr:row>10</xdr:row>
      <xdr:rowOff>133350</xdr:rowOff>
    </xdr:to>
    <xdr:cxnSp macro="">
      <xdr:nvCxnSpPr>
        <xdr:cNvPr id="9268" name="AutoShape 15"/>
        <xdr:cNvCxnSpPr>
          <a:cxnSpLocks noChangeShapeType="1"/>
        </xdr:cNvCxnSpPr>
      </xdr:nvCxnSpPr>
      <xdr:spPr bwMode="auto">
        <a:xfrm>
          <a:off x="5972175" y="1581150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371475</xdr:colOff>
      <xdr:row>9</xdr:row>
      <xdr:rowOff>9525</xdr:rowOff>
    </xdr:from>
    <xdr:to>
      <xdr:col>11</xdr:col>
      <xdr:colOff>409575</xdr:colOff>
      <xdr:row>10</xdr:row>
      <xdr:rowOff>142875</xdr:rowOff>
    </xdr:to>
    <xdr:cxnSp macro="">
      <xdr:nvCxnSpPr>
        <xdr:cNvPr id="9269" name="AutoShape 16"/>
        <xdr:cNvCxnSpPr>
          <a:cxnSpLocks noChangeShapeType="1"/>
        </xdr:cNvCxnSpPr>
      </xdr:nvCxnSpPr>
      <xdr:spPr bwMode="auto">
        <a:xfrm>
          <a:off x="6000750" y="1590675"/>
          <a:ext cx="11525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409575</xdr:colOff>
      <xdr:row>9</xdr:row>
      <xdr:rowOff>0</xdr:rowOff>
    </xdr:from>
    <xdr:to>
      <xdr:col>1</xdr:col>
      <xdr:colOff>409575</xdr:colOff>
      <xdr:row>10</xdr:row>
      <xdr:rowOff>152400</xdr:rowOff>
    </xdr:to>
    <xdr:cxnSp macro="">
      <xdr:nvCxnSpPr>
        <xdr:cNvPr id="9270" name="AutoShape 17"/>
        <xdr:cNvCxnSpPr>
          <a:cxnSpLocks noChangeShapeType="1"/>
        </xdr:cNvCxnSpPr>
      </xdr:nvCxnSpPr>
      <xdr:spPr bwMode="auto">
        <a:xfrm>
          <a:off x="990600" y="1581150"/>
          <a:ext cx="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323850</xdr:colOff>
      <xdr:row>9</xdr:row>
      <xdr:rowOff>0</xdr:rowOff>
    </xdr:from>
    <xdr:to>
      <xdr:col>5</xdr:col>
      <xdr:colOff>304800</xdr:colOff>
      <xdr:row>10</xdr:row>
      <xdr:rowOff>133350</xdr:rowOff>
    </xdr:to>
    <xdr:cxnSp macro="">
      <xdr:nvCxnSpPr>
        <xdr:cNvPr id="9271" name="AutoShape 18"/>
        <xdr:cNvCxnSpPr>
          <a:cxnSpLocks noChangeShapeType="1"/>
        </xdr:cNvCxnSpPr>
      </xdr:nvCxnSpPr>
      <xdr:spPr bwMode="auto">
        <a:xfrm flipH="1">
          <a:off x="2895600" y="1581150"/>
          <a:ext cx="5619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9</xdr:row>
      <xdr:rowOff>9525</xdr:rowOff>
    </xdr:from>
    <xdr:to>
      <xdr:col>6</xdr:col>
      <xdr:colOff>323850</xdr:colOff>
      <xdr:row>10</xdr:row>
      <xdr:rowOff>114300</xdr:rowOff>
    </xdr:to>
    <xdr:cxnSp macro="">
      <xdr:nvCxnSpPr>
        <xdr:cNvPr id="9272" name="AutoShape 19"/>
        <xdr:cNvCxnSpPr>
          <a:cxnSpLocks noChangeShapeType="1"/>
        </xdr:cNvCxnSpPr>
      </xdr:nvCxnSpPr>
      <xdr:spPr bwMode="auto">
        <a:xfrm>
          <a:off x="3457575" y="1590675"/>
          <a:ext cx="723900" cy="2571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323850</xdr:colOff>
      <xdr:row>13</xdr:row>
      <xdr:rowOff>0</xdr:rowOff>
    </xdr:from>
    <xdr:to>
      <xdr:col>1</xdr:col>
      <xdr:colOff>400050</xdr:colOff>
      <xdr:row>14</xdr:row>
      <xdr:rowOff>123825</xdr:rowOff>
    </xdr:to>
    <xdr:cxnSp macro="">
      <xdr:nvCxnSpPr>
        <xdr:cNvPr id="9273" name="AutoShape 20"/>
        <xdr:cNvCxnSpPr>
          <a:cxnSpLocks noChangeShapeType="1"/>
        </xdr:cNvCxnSpPr>
      </xdr:nvCxnSpPr>
      <xdr:spPr bwMode="auto">
        <a:xfrm flipH="1">
          <a:off x="323850" y="22098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142875</xdr:rowOff>
    </xdr:from>
    <xdr:to>
      <xdr:col>1</xdr:col>
      <xdr:colOff>400050</xdr:colOff>
      <xdr:row>14</xdr:row>
      <xdr:rowOff>152400</xdr:rowOff>
    </xdr:to>
    <xdr:cxnSp macro="">
      <xdr:nvCxnSpPr>
        <xdr:cNvPr id="9274" name="AutoShape 21"/>
        <xdr:cNvCxnSpPr>
          <a:cxnSpLocks noChangeShapeType="1"/>
        </xdr:cNvCxnSpPr>
      </xdr:nvCxnSpPr>
      <xdr:spPr bwMode="auto">
        <a:xfrm>
          <a:off x="981075" y="21907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152400</xdr:rowOff>
    </xdr:from>
    <xdr:to>
      <xdr:col>2</xdr:col>
      <xdr:colOff>209550</xdr:colOff>
      <xdr:row>14</xdr:row>
      <xdr:rowOff>123825</xdr:rowOff>
    </xdr:to>
    <xdr:cxnSp macro="">
      <xdr:nvCxnSpPr>
        <xdr:cNvPr id="9275" name="AutoShape 22"/>
        <xdr:cNvCxnSpPr>
          <a:cxnSpLocks noChangeShapeType="1"/>
        </xdr:cNvCxnSpPr>
      </xdr:nvCxnSpPr>
      <xdr:spPr bwMode="auto">
        <a:xfrm>
          <a:off x="981075" y="22002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314325</xdr:colOff>
      <xdr:row>13</xdr:row>
      <xdr:rowOff>9525</xdr:rowOff>
    </xdr:from>
    <xdr:to>
      <xdr:col>6</xdr:col>
      <xdr:colOff>342900</xdr:colOff>
      <xdr:row>14</xdr:row>
      <xdr:rowOff>142875</xdr:rowOff>
    </xdr:to>
    <xdr:cxnSp macro="">
      <xdr:nvCxnSpPr>
        <xdr:cNvPr id="9276" name="AutoShape 23"/>
        <xdr:cNvCxnSpPr>
          <a:cxnSpLocks noChangeShapeType="1"/>
        </xdr:cNvCxnSpPr>
      </xdr:nvCxnSpPr>
      <xdr:spPr bwMode="auto">
        <a:xfrm flipH="1">
          <a:off x="2305050" y="2219325"/>
          <a:ext cx="18954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342900</xdr:colOff>
      <xdr:row>12</xdr:row>
      <xdr:rowOff>152400</xdr:rowOff>
    </xdr:from>
    <xdr:to>
      <xdr:col>6</xdr:col>
      <xdr:colOff>342900</xdr:colOff>
      <xdr:row>14</xdr:row>
      <xdr:rowOff>152400</xdr:rowOff>
    </xdr:to>
    <xdr:cxnSp macro="">
      <xdr:nvCxnSpPr>
        <xdr:cNvPr id="9277" name="AutoShape 24"/>
        <xdr:cNvCxnSpPr>
          <a:cxnSpLocks noChangeShapeType="1"/>
        </xdr:cNvCxnSpPr>
      </xdr:nvCxnSpPr>
      <xdr:spPr bwMode="auto">
        <a:xfrm flipH="1">
          <a:off x="2914650" y="2200275"/>
          <a:ext cx="1285875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361950</xdr:colOff>
      <xdr:row>13</xdr:row>
      <xdr:rowOff>0</xdr:rowOff>
    </xdr:from>
    <xdr:to>
      <xdr:col>6</xdr:col>
      <xdr:colOff>342900</xdr:colOff>
      <xdr:row>14</xdr:row>
      <xdr:rowOff>133350</xdr:rowOff>
    </xdr:to>
    <xdr:cxnSp macro="">
      <xdr:nvCxnSpPr>
        <xdr:cNvPr id="9278" name="AutoShape 25"/>
        <xdr:cNvCxnSpPr>
          <a:cxnSpLocks noChangeShapeType="1"/>
        </xdr:cNvCxnSpPr>
      </xdr:nvCxnSpPr>
      <xdr:spPr bwMode="auto">
        <a:xfrm flipH="1">
          <a:off x="3514725" y="2209800"/>
          <a:ext cx="6858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371475</xdr:colOff>
      <xdr:row>13</xdr:row>
      <xdr:rowOff>0</xdr:rowOff>
    </xdr:from>
    <xdr:to>
      <xdr:col>6</xdr:col>
      <xdr:colOff>371475</xdr:colOff>
      <xdr:row>15</xdr:row>
      <xdr:rowOff>38100</xdr:rowOff>
    </xdr:to>
    <xdr:cxnSp macro="">
      <xdr:nvCxnSpPr>
        <xdr:cNvPr id="9279" name="AutoShape 26"/>
        <xdr:cNvCxnSpPr>
          <a:cxnSpLocks noChangeShapeType="1"/>
        </xdr:cNvCxnSpPr>
      </xdr:nvCxnSpPr>
      <xdr:spPr bwMode="auto">
        <a:xfrm>
          <a:off x="4229100" y="2209800"/>
          <a:ext cx="0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276225</xdr:colOff>
      <xdr:row>16</xdr:row>
      <xdr:rowOff>152400</xdr:rowOff>
    </xdr:from>
    <xdr:to>
      <xdr:col>6</xdr:col>
      <xdr:colOff>314325</xdr:colOff>
      <xdr:row>18</xdr:row>
      <xdr:rowOff>133350</xdr:rowOff>
    </xdr:to>
    <xdr:cxnSp macro="">
      <xdr:nvCxnSpPr>
        <xdr:cNvPr id="9280" name="AutoShape 27"/>
        <xdr:cNvCxnSpPr>
          <a:cxnSpLocks noChangeShapeType="1"/>
        </xdr:cNvCxnSpPr>
      </xdr:nvCxnSpPr>
      <xdr:spPr bwMode="auto">
        <a:xfrm flipH="1">
          <a:off x="276225" y="2838450"/>
          <a:ext cx="38957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581025</xdr:colOff>
      <xdr:row>16</xdr:row>
      <xdr:rowOff>133350</xdr:rowOff>
    </xdr:from>
    <xdr:to>
      <xdr:col>6</xdr:col>
      <xdr:colOff>314325</xdr:colOff>
      <xdr:row>18</xdr:row>
      <xdr:rowOff>133350</xdr:rowOff>
    </xdr:to>
    <xdr:cxnSp macro="">
      <xdr:nvCxnSpPr>
        <xdr:cNvPr id="9281" name="AutoShape 28"/>
        <xdr:cNvCxnSpPr>
          <a:cxnSpLocks noChangeShapeType="1"/>
        </xdr:cNvCxnSpPr>
      </xdr:nvCxnSpPr>
      <xdr:spPr bwMode="auto">
        <a:xfrm flipH="1">
          <a:off x="1162050" y="2819400"/>
          <a:ext cx="30099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16</xdr:row>
      <xdr:rowOff>142875</xdr:rowOff>
    </xdr:from>
    <xdr:to>
      <xdr:col>6</xdr:col>
      <xdr:colOff>314325</xdr:colOff>
      <xdr:row>18</xdr:row>
      <xdr:rowOff>152400</xdr:rowOff>
    </xdr:to>
    <xdr:cxnSp macro="">
      <xdr:nvCxnSpPr>
        <xdr:cNvPr id="9282" name="AutoShape 29"/>
        <xdr:cNvCxnSpPr>
          <a:cxnSpLocks noChangeShapeType="1"/>
        </xdr:cNvCxnSpPr>
      </xdr:nvCxnSpPr>
      <xdr:spPr bwMode="auto">
        <a:xfrm flipH="1">
          <a:off x="1800225" y="2828925"/>
          <a:ext cx="2371725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419100</xdr:colOff>
      <xdr:row>16</xdr:row>
      <xdr:rowOff>142875</xdr:rowOff>
    </xdr:from>
    <xdr:to>
      <xdr:col>6</xdr:col>
      <xdr:colOff>342900</xdr:colOff>
      <xdr:row>18</xdr:row>
      <xdr:rowOff>142875</xdr:rowOff>
    </xdr:to>
    <xdr:cxnSp macro="">
      <xdr:nvCxnSpPr>
        <xdr:cNvPr id="9283" name="AutoShape 30"/>
        <xdr:cNvCxnSpPr>
          <a:cxnSpLocks noChangeShapeType="1"/>
        </xdr:cNvCxnSpPr>
      </xdr:nvCxnSpPr>
      <xdr:spPr bwMode="auto">
        <a:xfrm flipH="1">
          <a:off x="2409825" y="2828925"/>
          <a:ext cx="17907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276225</xdr:colOff>
      <xdr:row>17</xdr:row>
      <xdr:rowOff>9525</xdr:rowOff>
    </xdr:from>
    <xdr:to>
      <xdr:col>6</xdr:col>
      <xdr:colOff>295275</xdr:colOff>
      <xdr:row>19</xdr:row>
      <xdr:rowOff>0</xdr:rowOff>
    </xdr:to>
    <xdr:cxnSp macro="">
      <xdr:nvCxnSpPr>
        <xdr:cNvPr id="9284" name="AutoShape 31"/>
        <xdr:cNvCxnSpPr>
          <a:cxnSpLocks noChangeShapeType="1"/>
        </xdr:cNvCxnSpPr>
      </xdr:nvCxnSpPr>
      <xdr:spPr bwMode="auto">
        <a:xfrm flipH="1">
          <a:off x="2847975" y="2857500"/>
          <a:ext cx="13049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17</xdr:row>
      <xdr:rowOff>9525</xdr:rowOff>
    </xdr:from>
    <xdr:to>
      <xdr:col>6</xdr:col>
      <xdr:colOff>295275</xdr:colOff>
      <xdr:row>18</xdr:row>
      <xdr:rowOff>142875</xdr:rowOff>
    </xdr:to>
    <xdr:cxnSp macro="">
      <xdr:nvCxnSpPr>
        <xdr:cNvPr id="9285" name="AutoShape 32"/>
        <xdr:cNvCxnSpPr>
          <a:cxnSpLocks noChangeShapeType="1"/>
        </xdr:cNvCxnSpPr>
      </xdr:nvCxnSpPr>
      <xdr:spPr bwMode="auto">
        <a:xfrm flipH="1">
          <a:off x="3457575" y="2857500"/>
          <a:ext cx="6953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285750</xdr:colOff>
      <xdr:row>17</xdr:row>
      <xdr:rowOff>0</xdr:rowOff>
    </xdr:from>
    <xdr:to>
      <xdr:col>6</xdr:col>
      <xdr:colOff>285750</xdr:colOff>
      <xdr:row>19</xdr:row>
      <xdr:rowOff>19050</xdr:rowOff>
    </xdr:to>
    <xdr:cxnSp macro="">
      <xdr:nvCxnSpPr>
        <xdr:cNvPr id="9286" name="AutoShape 33"/>
        <xdr:cNvCxnSpPr>
          <a:cxnSpLocks noChangeShapeType="1"/>
        </xdr:cNvCxnSpPr>
      </xdr:nvCxnSpPr>
      <xdr:spPr bwMode="auto">
        <a:xfrm>
          <a:off x="4143375" y="2847975"/>
          <a:ext cx="0" cy="3333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266700</xdr:colOff>
      <xdr:row>17</xdr:row>
      <xdr:rowOff>0</xdr:rowOff>
    </xdr:from>
    <xdr:to>
      <xdr:col>7</xdr:col>
      <xdr:colOff>247650</xdr:colOff>
      <xdr:row>19</xdr:row>
      <xdr:rowOff>9525</xdr:rowOff>
    </xdr:to>
    <xdr:cxnSp macro="">
      <xdr:nvCxnSpPr>
        <xdr:cNvPr id="9287" name="AutoShape 34"/>
        <xdr:cNvCxnSpPr>
          <a:cxnSpLocks noChangeShapeType="1"/>
        </xdr:cNvCxnSpPr>
      </xdr:nvCxnSpPr>
      <xdr:spPr bwMode="auto">
        <a:xfrm>
          <a:off x="4124325" y="2847975"/>
          <a:ext cx="6858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247650</xdr:colOff>
      <xdr:row>13</xdr:row>
      <xdr:rowOff>9525</xdr:rowOff>
    </xdr:from>
    <xdr:to>
      <xdr:col>10</xdr:col>
      <xdr:colOff>200025</xdr:colOff>
      <xdr:row>14</xdr:row>
      <xdr:rowOff>133350</xdr:rowOff>
    </xdr:to>
    <xdr:cxnSp macro="">
      <xdr:nvCxnSpPr>
        <xdr:cNvPr id="9288" name="AutoShape 35"/>
        <xdr:cNvCxnSpPr>
          <a:cxnSpLocks noChangeShapeType="1"/>
        </xdr:cNvCxnSpPr>
      </xdr:nvCxnSpPr>
      <xdr:spPr bwMode="auto">
        <a:xfrm flipH="1">
          <a:off x="5876925" y="221932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200025</xdr:colOff>
      <xdr:row>12</xdr:row>
      <xdr:rowOff>152400</xdr:rowOff>
    </xdr:from>
    <xdr:to>
      <xdr:col>10</xdr:col>
      <xdr:colOff>200025</xdr:colOff>
      <xdr:row>15</xdr:row>
      <xdr:rowOff>0</xdr:rowOff>
    </xdr:to>
    <xdr:cxnSp macro="">
      <xdr:nvCxnSpPr>
        <xdr:cNvPr id="9289" name="AutoShape 36"/>
        <xdr:cNvCxnSpPr>
          <a:cxnSpLocks noChangeShapeType="1"/>
        </xdr:cNvCxnSpPr>
      </xdr:nvCxnSpPr>
      <xdr:spPr bwMode="auto">
        <a:xfrm>
          <a:off x="6534150" y="220027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276225</xdr:colOff>
      <xdr:row>13</xdr:row>
      <xdr:rowOff>0</xdr:rowOff>
    </xdr:from>
    <xdr:to>
      <xdr:col>10</xdr:col>
      <xdr:colOff>200025</xdr:colOff>
      <xdr:row>14</xdr:row>
      <xdr:rowOff>133350</xdr:rowOff>
    </xdr:to>
    <xdr:cxnSp macro="">
      <xdr:nvCxnSpPr>
        <xdr:cNvPr id="9290" name="AutoShape 37"/>
        <xdr:cNvCxnSpPr>
          <a:cxnSpLocks noChangeShapeType="1"/>
        </xdr:cNvCxnSpPr>
      </xdr:nvCxnSpPr>
      <xdr:spPr bwMode="auto">
        <a:xfrm flipH="1">
          <a:off x="5324475" y="2209800"/>
          <a:ext cx="12096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5</xdr:row>
      <xdr:rowOff>152400</xdr:rowOff>
    </xdr:to>
    <xdr:sp macro="" textlink="">
      <xdr:nvSpPr>
        <xdr:cNvPr id="10241" name="AutoShape 1"/>
        <xdr:cNvSpPr>
          <a:spLocks noChangeArrowheads="1"/>
        </xdr:cNvSpPr>
      </xdr:nvSpPr>
      <xdr:spPr bwMode="auto">
        <a:xfrm>
          <a:off x="0" y="638175"/>
          <a:ext cx="0" cy="70485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10242" name="AutoShape 2"/>
        <xdr:cNvSpPr>
          <a:spLocks noChangeArrowheads="1"/>
        </xdr:cNvSpPr>
      </xdr:nvSpPr>
      <xdr:spPr bwMode="auto">
        <a:xfrm>
          <a:off x="0" y="1857375"/>
          <a:ext cx="0" cy="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21</xdr:row>
      <xdr:rowOff>47625</xdr:rowOff>
    </xdr:from>
    <xdr:to>
      <xdr:col>0</xdr:col>
      <xdr:colOff>0</xdr:colOff>
      <xdr:row>24</xdr:row>
      <xdr:rowOff>19050</xdr:rowOff>
    </xdr:to>
    <xdr:sp macro="" textlink="">
      <xdr:nvSpPr>
        <xdr:cNvPr id="10243" name="AutoShape 3"/>
        <xdr:cNvSpPr>
          <a:spLocks noChangeArrowheads="1"/>
        </xdr:cNvSpPr>
      </xdr:nvSpPr>
      <xdr:spPr bwMode="auto">
        <a:xfrm flipH="1">
          <a:off x="0" y="4333875"/>
          <a:ext cx="0" cy="60007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3</xdr:col>
      <xdr:colOff>304800</xdr:colOff>
      <xdr:row>2</xdr:row>
      <xdr:rowOff>228600</xdr:rowOff>
    </xdr:from>
    <xdr:to>
      <xdr:col>7</xdr:col>
      <xdr:colOff>342900</xdr:colOff>
      <xdr:row>5</xdr:row>
      <xdr:rowOff>133350</xdr:rowOff>
    </xdr:to>
    <xdr:cxnSp macro="">
      <xdr:nvCxnSpPr>
        <xdr:cNvPr id="10431" name="AutoShape 146"/>
        <xdr:cNvCxnSpPr>
          <a:cxnSpLocks noChangeShapeType="1"/>
        </xdr:cNvCxnSpPr>
      </xdr:nvCxnSpPr>
      <xdr:spPr bwMode="auto">
        <a:xfrm flipH="1">
          <a:off x="2190750" y="866775"/>
          <a:ext cx="2647950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314325</xdr:colOff>
      <xdr:row>3</xdr:row>
      <xdr:rowOff>0</xdr:rowOff>
    </xdr:from>
    <xdr:to>
      <xdr:col>8</xdr:col>
      <xdr:colOff>381000</xdr:colOff>
      <xdr:row>5</xdr:row>
      <xdr:rowOff>152400</xdr:rowOff>
    </xdr:to>
    <xdr:cxnSp macro="">
      <xdr:nvCxnSpPr>
        <xdr:cNvPr id="10432" name="AutoShape 147"/>
        <xdr:cNvCxnSpPr>
          <a:cxnSpLocks noChangeShapeType="1"/>
        </xdr:cNvCxnSpPr>
      </xdr:nvCxnSpPr>
      <xdr:spPr bwMode="auto">
        <a:xfrm>
          <a:off x="4810125" y="885825"/>
          <a:ext cx="771525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304800</xdr:colOff>
      <xdr:row>3</xdr:row>
      <xdr:rowOff>0</xdr:rowOff>
    </xdr:from>
    <xdr:to>
      <xdr:col>11</xdr:col>
      <xdr:colOff>257175</xdr:colOff>
      <xdr:row>5</xdr:row>
      <xdr:rowOff>142875</xdr:rowOff>
    </xdr:to>
    <xdr:cxnSp macro="">
      <xdr:nvCxnSpPr>
        <xdr:cNvPr id="10433" name="AutoShape 148"/>
        <xdr:cNvCxnSpPr>
          <a:cxnSpLocks noChangeShapeType="1"/>
        </xdr:cNvCxnSpPr>
      </xdr:nvCxnSpPr>
      <xdr:spPr bwMode="auto">
        <a:xfrm>
          <a:off x="4800600" y="885825"/>
          <a:ext cx="24860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142875</xdr:colOff>
      <xdr:row>8</xdr:row>
      <xdr:rowOff>0</xdr:rowOff>
    </xdr:from>
    <xdr:to>
      <xdr:col>3</xdr:col>
      <xdr:colOff>295275</xdr:colOff>
      <xdr:row>10</xdr:row>
      <xdr:rowOff>142875</xdr:rowOff>
    </xdr:to>
    <xdr:cxnSp macro="">
      <xdr:nvCxnSpPr>
        <xdr:cNvPr id="10434" name="AutoShape 149"/>
        <xdr:cNvCxnSpPr>
          <a:cxnSpLocks noChangeShapeType="1"/>
        </xdr:cNvCxnSpPr>
      </xdr:nvCxnSpPr>
      <xdr:spPr bwMode="auto">
        <a:xfrm flipH="1">
          <a:off x="142875" y="1857375"/>
          <a:ext cx="2038350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276225</xdr:colOff>
      <xdr:row>8</xdr:row>
      <xdr:rowOff>9525</xdr:rowOff>
    </xdr:from>
    <xdr:to>
      <xdr:col>3</xdr:col>
      <xdr:colOff>285750</xdr:colOff>
      <xdr:row>10</xdr:row>
      <xdr:rowOff>152400</xdr:rowOff>
    </xdr:to>
    <xdr:cxnSp macro="">
      <xdr:nvCxnSpPr>
        <xdr:cNvPr id="10435" name="AutoShape 150"/>
        <xdr:cNvCxnSpPr>
          <a:cxnSpLocks noChangeShapeType="1"/>
        </xdr:cNvCxnSpPr>
      </xdr:nvCxnSpPr>
      <xdr:spPr bwMode="auto">
        <a:xfrm flipH="1">
          <a:off x="981075" y="1866900"/>
          <a:ext cx="11906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247650</xdr:colOff>
      <xdr:row>8</xdr:row>
      <xdr:rowOff>9525</xdr:rowOff>
    </xdr:from>
    <xdr:to>
      <xdr:col>3</xdr:col>
      <xdr:colOff>285750</xdr:colOff>
      <xdr:row>10</xdr:row>
      <xdr:rowOff>152400</xdr:rowOff>
    </xdr:to>
    <xdr:cxnSp macro="">
      <xdr:nvCxnSpPr>
        <xdr:cNvPr id="10436" name="AutoShape 151"/>
        <xdr:cNvCxnSpPr>
          <a:cxnSpLocks noChangeShapeType="1"/>
        </xdr:cNvCxnSpPr>
      </xdr:nvCxnSpPr>
      <xdr:spPr bwMode="auto">
        <a:xfrm flipH="1">
          <a:off x="1552575" y="1866900"/>
          <a:ext cx="6191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247650</xdr:colOff>
      <xdr:row>10</xdr:row>
      <xdr:rowOff>152400</xdr:rowOff>
    </xdr:to>
    <xdr:cxnSp macro="">
      <xdr:nvCxnSpPr>
        <xdr:cNvPr id="10437" name="AutoShape 152"/>
        <xdr:cNvCxnSpPr>
          <a:cxnSpLocks noChangeShapeType="1"/>
        </xdr:cNvCxnSpPr>
      </xdr:nvCxnSpPr>
      <xdr:spPr bwMode="auto">
        <a:xfrm>
          <a:off x="2133600" y="1857375"/>
          <a:ext cx="0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304800</xdr:colOff>
      <xdr:row>8</xdr:row>
      <xdr:rowOff>28575</xdr:rowOff>
    </xdr:from>
    <xdr:to>
      <xdr:col>4</xdr:col>
      <xdr:colOff>295275</xdr:colOff>
      <xdr:row>11</xdr:row>
      <xdr:rowOff>19050</xdr:rowOff>
    </xdr:to>
    <xdr:cxnSp macro="">
      <xdr:nvCxnSpPr>
        <xdr:cNvPr id="10438" name="AutoShape 153"/>
        <xdr:cNvCxnSpPr>
          <a:cxnSpLocks noChangeShapeType="1"/>
        </xdr:cNvCxnSpPr>
      </xdr:nvCxnSpPr>
      <xdr:spPr bwMode="auto">
        <a:xfrm>
          <a:off x="2190750" y="1885950"/>
          <a:ext cx="695325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304800</xdr:colOff>
      <xdr:row>8</xdr:row>
      <xdr:rowOff>19050</xdr:rowOff>
    </xdr:from>
    <xdr:to>
      <xdr:col>5</xdr:col>
      <xdr:colOff>361950</xdr:colOff>
      <xdr:row>11</xdr:row>
      <xdr:rowOff>19050</xdr:rowOff>
    </xdr:to>
    <xdr:cxnSp macro="">
      <xdr:nvCxnSpPr>
        <xdr:cNvPr id="10439" name="AutoShape 154"/>
        <xdr:cNvCxnSpPr>
          <a:cxnSpLocks noChangeShapeType="1"/>
        </xdr:cNvCxnSpPr>
      </xdr:nvCxnSpPr>
      <xdr:spPr bwMode="auto">
        <a:xfrm>
          <a:off x="2190750" y="1876425"/>
          <a:ext cx="1343025" cy="4667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219075</xdr:colOff>
      <xdr:row>8</xdr:row>
      <xdr:rowOff>0</xdr:rowOff>
    </xdr:from>
    <xdr:to>
      <xdr:col>6</xdr:col>
      <xdr:colOff>285750</xdr:colOff>
      <xdr:row>10</xdr:row>
      <xdr:rowOff>133350</xdr:rowOff>
    </xdr:to>
    <xdr:cxnSp macro="">
      <xdr:nvCxnSpPr>
        <xdr:cNvPr id="10440" name="AutoShape 155"/>
        <xdr:cNvCxnSpPr>
          <a:cxnSpLocks noChangeShapeType="1"/>
        </xdr:cNvCxnSpPr>
      </xdr:nvCxnSpPr>
      <xdr:spPr bwMode="auto">
        <a:xfrm>
          <a:off x="2105025" y="1857375"/>
          <a:ext cx="2057400" cy="4381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247650</xdr:colOff>
      <xdr:row>8</xdr:row>
      <xdr:rowOff>0</xdr:rowOff>
    </xdr:from>
    <xdr:to>
      <xdr:col>7</xdr:col>
      <xdr:colOff>333375</xdr:colOff>
      <xdr:row>10</xdr:row>
      <xdr:rowOff>142875</xdr:rowOff>
    </xdr:to>
    <xdr:cxnSp macro="">
      <xdr:nvCxnSpPr>
        <xdr:cNvPr id="10441" name="AutoShape 156"/>
        <xdr:cNvCxnSpPr>
          <a:cxnSpLocks noChangeShapeType="1"/>
        </xdr:cNvCxnSpPr>
      </xdr:nvCxnSpPr>
      <xdr:spPr bwMode="auto">
        <a:xfrm>
          <a:off x="2133600" y="1857375"/>
          <a:ext cx="269557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295275</xdr:colOff>
      <xdr:row>19</xdr:row>
      <xdr:rowOff>161925</xdr:rowOff>
    </xdr:from>
    <xdr:to>
      <xdr:col>5</xdr:col>
      <xdr:colOff>304800</xdr:colOff>
      <xdr:row>21</xdr:row>
      <xdr:rowOff>133350</xdr:rowOff>
    </xdr:to>
    <xdr:cxnSp macro="">
      <xdr:nvCxnSpPr>
        <xdr:cNvPr id="10442" name="AutoShape 163"/>
        <xdr:cNvCxnSpPr>
          <a:cxnSpLocks noChangeShapeType="1"/>
        </xdr:cNvCxnSpPr>
      </xdr:nvCxnSpPr>
      <xdr:spPr bwMode="auto">
        <a:xfrm flipH="1">
          <a:off x="1600200" y="4124325"/>
          <a:ext cx="18764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238125</xdr:colOff>
      <xdr:row>20</xdr:row>
      <xdr:rowOff>9525</xdr:rowOff>
    </xdr:from>
    <xdr:to>
      <xdr:col>5</xdr:col>
      <xdr:colOff>219075</xdr:colOff>
      <xdr:row>21</xdr:row>
      <xdr:rowOff>152400</xdr:rowOff>
    </xdr:to>
    <xdr:cxnSp macro="">
      <xdr:nvCxnSpPr>
        <xdr:cNvPr id="10443" name="AutoShape 164"/>
        <xdr:cNvCxnSpPr>
          <a:cxnSpLocks noChangeShapeType="1"/>
        </xdr:cNvCxnSpPr>
      </xdr:nvCxnSpPr>
      <xdr:spPr bwMode="auto">
        <a:xfrm flipH="1">
          <a:off x="2124075" y="4133850"/>
          <a:ext cx="12668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180975</xdr:colOff>
      <xdr:row>20</xdr:row>
      <xdr:rowOff>0</xdr:rowOff>
    </xdr:from>
    <xdr:to>
      <xdr:col>5</xdr:col>
      <xdr:colOff>247650</xdr:colOff>
      <xdr:row>22</xdr:row>
      <xdr:rowOff>0</xdr:rowOff>
    </xdr:to>
    <xdr:cxnSp macro="">
      <xdr:nvCxnSpPr>
        <xdr:cNvPr id="10444" name="AutoShape 165"/>
        <xdr:cNvCxnSpPr>
          <a:cxnSpLocks noChangeShapeType="1"/>
        </xdr:cNvCxnSpPr>
      </xdr:nvCxnSpPr>
      <xdr:spPr bwMode="auto">
        <a:xfrm flipH="1">
          <a:off x="2771775" y="4124325"/>
          <a:ext cx="6477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323850</xdr:colOff>
      <xdr:row>19</xdr:row>
      <xdr:rowOff>161925</xdr:rowOff>
    </xdr:from>
    <xdr:to>
      <xdr:col>6</xdr:col>
      <xdr:colOff>381000</xdr:colOff>
      <xdr:row>21</xdr:row>
      <xdr:rowOff>152400</xdr:rowOff>
    </xdr:to>
    <xdr:cxnSp macro="">
      <xdr:nvCxnSpPr>
        <xdr:cNvPr id="10445" name="AutoShape 166"/>
        <xdr:cNvCxnSpPr>
          <a:cxnSpLocks noChangeShapeType="1"/>
        </xdr:cNvCxnSpPr>
      </xdr:nvCxnSpPr>
      <xdr:spPr bwMode="auto">
        <a:xfrm flipH="1">
          <a:off x="4200525" y="4124325"/>
          <a:ext cx="5715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361950</xdr:colOff>
      <xdr:row>19</xdr:row>
      <xdr:rowOff>161925</xdr:rowOff>
    </xdr:from>
    <xdr:to>
      <xdr:col>7</xdr:col>
      <xdr:colOff>295275</xdr:colOff>
      <xdr:row>21</xdr:row>
      <xdr:rowOff>133350</xdr:rowOff>
    </xdr:to>
    <xdr:cxnSp macro="">
      <xdr:nvCxnSpPr>
        <xdr:cNvPr id="10446" name="AutoShape 167"/>
        <xdr:cNvCxnSpPr>
          <a:cxnSpLocks noChangeShapeType="1"/>
        </xdr:cNvCxnSpPr>
      </xdr:nvCxnSpPr>
      <xdr:spPr bwMode="auto">
        <a:xfrm>
          <a:off x="4238625" y="4124325"/>
          <a:ext cx="552450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390525</xdr:colOff>
      <xdr:row>19</xdr:row>
      <xdr:rowOff>161925</xdr:rowOff>
    </xdr:from>
    <xdr:to>
      <xdr:col>8</xdr:col>
      <xdr:colOff>447675</xdr:colOff>
      <xdr:row>21</xdr:row>
      <xdr:rowOff>133350</xdr:rowOff>
    </xdr:to>
    <xdr:cxnSp macro="">
      <xdr:nvCxnSpPr>
        <xdr:cNvPr id="10447" name="AutoShape 168"/>
        <xdr:cNvCxnSpPr>
          <a:cxnSpLocks noChangeShapeType="1"/>
        </xdr:cNvCxnSpPr>
      </xdr:nvCxnSpPr>
      <xdr:spPr bwMode="auto">
        <a:xfrm>
          <a:off x="4267200" y="4124325"/>
          <a:ext cx="13811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361950</xdr:colOff>
      <xdr:row>20</xdr:row>
      <xdr:rowOff>0</xdr:rowOff>
    </xdr:from>
    <xdr:to>
      <xdr:col>9</xdr:col>
      <xdr:colOff>400050</xdr:colOff>
      <xdr:row>21</xdr:row>
      <xdr:rowOff>142875</xdr:rowOff>
    </xdr:to>
    <xdr:cxnSp macro="">
      <xdr:nvCxnSpPr>
        <xdr:cNvPr id="10448" name="AutoShape 169"/>
        <xdr:cNvCxnSpPr>
          <a:cxnSpLocks noChangeShapeType="1"/>
        </xdr:cNvCxnSpPr>
      </xdr:nvCxnSpPr>
      <xdr:spPr bwMode="auto">
        <a:xfrm>
          <a:off x="4238625" y="4124325"/>
          <a:ext cx="186690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323850</xdr:colOff>
      <xdr:row>8</xdr:row>
      <xdr:rowOff>19050</xdr:rowOff>
    </xdr:from>
    <xdr:to>
      <xdr:col>12</xdr:col>
      <xdr:colOff>276225</xdr:colOff>
      <xdr:row>10</xdr:row>
      <xdr:rowOff>133350</xdr:rowOff>
    </xdr:to>
    <xdr:cxnSp macro="">
      <xdr:nvCxnSpPr>
        <xdr:cNvPr id="10449" name="AutoShape 170"/>
        <xdr:cNvCxnSpPr>
          <a:cxnSpLocks noChangeShapeType="1"/>
        </xdr:cNvCxnSpPr>
      </xdr:nvCxnSpPr>
      <xdr:spPr bwMode="auto">
        <a:xfrm>
          <a:off x="7353300" y="1876425"/>
          <a:ext cx="514350" cy="4191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266700</xdr:colOff>
      <xdr:row>8</xdr:row>
      <xdr:rowOff>19050</xdr:rowOff>
    </xdr:from>
    <xdr:to>
      <xdr:col>11</xdr:col>
      <xdr:colOff>304800</xdr:colOff>
      <xdr:row>10</xdr:row>
      <xdr:rowOff>133350</xdr:rowOff>
    </xdr:to>
    <xdr:cxnSp macro="">
      <xdr:nvCxnSpPr>
        <xdr:cNvPr id="10450" name="AutoShape 171"/>
        <xdr:cNvCxnSpPr>
          <a:cxnSpLocks noChangeShapeType="1"/>
        </xdr:cNvCxnSpPr>
      </xdr:nvCxnSpPr>
      <xdr:spPr bwMode="auto">
        <a:xfrm flipH="1">
          <a:off x="6657975" y="1876425"/>
          <a:ext cx="676275" cy="4191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428625</xdr:colOff>
      <xdr:row>13</xdr:row>
      <xdr:rowOff>9525</xdr:rowOff>
    </xdr:from>
    <xdr:to>
      <xdr:col>10</xdr:col>
      <xdr:colOff>276225</xdr:colOff>
      <xdr:row>14</xdr:row>
      <xdr:rowOff>133350</xdr:rowOff>
    </xdr:to>
    <xdr:cxnSp macro="">
      <xdr:nvCxnSpPr>
        <xdr:cNvPr id="10451" name="AutoShape 172"/>
        <xdr:cNvCxnSpPr>
          <a:cxnSpLocks noChangeShapeType="1"/>
        </xdr:cNvCxnSpPr>
      </xdr:nvCxnSpPr>
      <xdr:spPr bwMode="auto">
        <a:xfrm flipH="1">
          <a:off x="6134100" y="2828925"/>
          <a:ext cx="5334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266700</xdr:colOff>
      <xdr:row>13</xdr:row>
      <xdr:rowOff>19050</xdr:rowOff>
    </xdr:from>
    <xdr:to>
      <xdr:col>10</xdr:col>
      <xdr:colOff>266700</xdr:colOff>
      <xdr:row>15</xdr:row>
      <xdr:rowOff>0</xdr:rowOff>
    </xdr:to>
    <xdr:cxnSp macro="">
      <xdr:nvCxnSpPr>
        <xdr:cNvPr id="10452" name="AutoShape 173"/>
        <xdr:cNvCxnSpPr>
          <a:cxnSpLocks noChangeShapeType="1"/>
        </xdr:cNvCxnSpPr>
      </xdr:nvCxnSpPr>
      <xdr:spPr bwMode="auto">
        <a:xfrm>
          <a:off x="6657975" y="2838450"/>
          <a:ext cx="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276225</xdr:colOff>
      <xdr:row>13</xdr:row>
      <xdr:rowOff>19050</xdr:rowOff>
    </xdr:from>
    <xdr:to>
      <xdr:col>12</xdr:col>
      <xdr:colOff>276225</xdr:colOff>
      <xdr:row>15</xdr:row>
      <xdr:rowOff>0</xdr:rowOff>
    </xdr:to>
    <xdr:cxnSp macro="">
      <xdr:nvCxnSpPr>
        <xdr:cNvPr id="10453" name="AutoShape 174"/>
        <xdr:cNvCxnSpPr>
          <a:cxnSpLocks noChangeShapeType="1"/>
        </xdr:cNvCxnSpPr>
      </xdr:nvCxnSpPr>
      <xdr:spPr bwMode="auto">
        <a:xfrm>
          <a:off x="7867650" y="2838450"/>
          <a:ext cx="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13</xdr:row>
      <xdr:rowOff>19050</xdr:rowOff>
    </xdr:from>
    <xdr:to>
      <xdr:col>13</xdr:col>
      <xdr:colOff>333375</xdr:colOff>
      <xdr:row>14</xdr:row>
      <xdr:rowOff>133350</xdr:rowOff>
    </xdr:to>
    <xdr:cxnSp macro="">
      <xdr:nvCxnSpPr>
        <xdr:cNvPr id="10454" name="AutoShape 175"/>
        <xdr:cNvCxnSpPr>
          <a:cxnSpLocks noChangeShapeType="1"/>
        </xdr:cNvCxnSpPr>
      </xdr:nvCxnSpPr>
      <xdr:spPr bwMode="auto">
        <a:xfrm>
          <a:off x="7886700" y="2838450"/>
          <a:ext cx="609600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257175</xdr:colOff>
      <xdr:row>13</xdr:row>
      <xdr:rowOff>9525</xdr:rowOff>
    </xdr:from>
    <xdr:to>
      <xdr:col>14</xdr:col>
      <xdr:colOff>371475</xdr:colOff>
      <xdr:row>14</xdr:row>
      <xdr:rowOff>142875</xdr:rowOff>
    </xdr:to>
    <xdr:cxnSp macro="">
      <xdr:nvCxnSpPr>
        <xdr:cNvPr id="10455" name="AutoShape 176"/>
        <xdr:cNvCxnSpPr>
          <a:cxnSpLocks noChangeShapeType="1"/>
        </xdr:cNvCxnSpPr>
      </xdr:nvCxnSpPr>
      <xdr:spPr bwMode="auto">
        <a:xfrm>
          <a:off x="7848600" y="2828925"/>
          <a:ext cx="1352550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257175</xdr:colOff>
      <xdr:row>13</xdr:row>
      <xdr:rowOff>0</xdr:rowOff>
    </xdr:from>
    <xdr:to>
      <xdr:col>15</xdr:col>
      <xdr:colOff>333375</xdr:colOff>
      <xdr:row>14</xdr:row>
      <xdr:rowOff>123825</xdr:rowOff>
    </xdr:to>
    <xdr:cxnSp macro="">
      <xdr:nvCxnSpPr>
        <xdr:cNvPr id="10456" name="AutoShape 177"/>
        <xdr:cNvCxnSpPr>
          <a:cxnSpLocks noChangeShapeType="1"/>
        </xdr:cNvCxnSpPr>
      </xdr:nvCxnSpPr>
      <xdr:spPr bwMode="auto">
        <a:xfrm>
          <a:off x="7848600" y="2819400"/>
          <a:ext cx="196215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304800</xdr:colOff>
      <xdr:row>18</xdr:row>
      <xdr:rowOff>0</xdr:rowOff>
    </xdr:from>
    <xdr:to>
      <xdr:col>11</xdr:col>
      <xdr:colOff>295275</xdr:colOff>
      <xdr:row>21</xdr:row>
      <xdr:rowOff>152400</xdr:rowOff>
    </xdr:to>
    <xdr:cxnSp macro="">
      <xdr:nvCxnSpPr>
        <xdr:cNvPr id="10457" name="AutoShape 178"/>
        <xdr:cNvCxnSpPr>
          <a:cxnSpLocks noChangeShapeType="1"/>
        </xdr:cNvCxnSpPr>
      </xdr:nvCxnSpPr>
      <xdr:spPr bwMode="auto">
        <a:xfrm>
          <a:off x="6696075" y="3648075"/>
          <a:ext cx="628650" cy="7905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295275</xdr:colOff>
      <xdr:row>17</xdr:row>
      <xdr:rowOff>161925</xdr:rowOff>
    </xdr:from>
    <xdr:to>
      <xdr:col>12</xdr:col>
      <xdr:colOff>314325</xdr:colOff>
      <xdr:row>22</xdr:row>
      <xdr:rowOff>0</xdr:rowOff>
    </xdr:to>
    <xdr:cxnSp macro="">
      <xdr:nvCxnSpPr>
        <xdr:cNvPr id="10458" name="AutoShape 179"/>
        <xdr:cNvCxnSpPr>
          <a:cxnSpLocks noChangeShapeType="1"/>
        </xdr:cNvCxnSpPr>
      </xdr:nvCxnSpPr>
      <xdr:spPr bwMode="auto">
        <a:xfrm>
          <a:off x="6686550" y="3638550"/>
          <a:ext cx="1219200" cy="8096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295275</xdr:colOff>
      <xdr:row>18</xdr:row>
      <xdr:rowOff>9525</xdr:rowOff>
    </xdr:from>
    <xdr:to>
      <xdr:col>13</xdr:col>
      <xdr:colOff>371475</xdr:colOff>
      <xdr:row>21</xdr:row>
      <xdr:rowOff>152400</xdr:rowOff>
    </xdr:to>
    <xdr:cxnSp macro="">
      <xdr:nvCxnSpPr>
        <xdr:cNvPr id="10459" name="AutoShape 180"/>
        <xdr:cNvCxnSpPr>
          <a:cxnSpLocks noChangeShapeType="1"/>
        </xdr:cNvCxnSpPr>
      </xdr:nvCxnSpPr>
      <xdr:spPr bwMode="auto">
        <a:xfrm>
          <a:off x="6686550" y="3657600"/>
          <a:ext cx="1847850" cy="7810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238125</xdr:colOff>
      <xdr:row>15</xdr:row>
      <xdr:rowOff>104775</xdr:rowOff>
    </xdr:from>
    <xdr:to>
      <xdr:col>8</xdr:col>
      <xdr:colOff>209550</xdr:colOff>
      <xdr:row>15</xdr:row>
      <xdr:rowOff>104775</xdr:rowOff>
    </xdr:to>
    <xdr:sp macro="" textlink="">
      <xdr:nvSpPr>
        <xdr:cNvPr id="10460" name="Line 183"/>
        <xdr:cNvSpPr>
          <a:spLocks noChangeShapeType="1"/>
        </xdr:cNvSpPr>
      </xdr:nvSpPr>
      <xdr:spPr bwMode="auto">
        <a:xfrm flipH="1">
          <a:off x="2124075" y="3257550"/>
          <a:ext cx="32861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200025</xdr:colOff>
      <xdr:row>8</xdr:row>
      <xdr:rowOff>0</xdr:rowOff>
    </xdr:from>
    <xdr:to>
      <xdr:col>8</xdr:col>
      <xdr:colOff>200025</xdr:colOff>
      <xdr:row>15</xdr:row>
      <xdr:rowOff>104775</xdr:rowOff>
    </xdr:to>
    <xdr:sp macro="" textlink="">
      <xdr:nvSpPr>
        <xdr:cNvPr id="10461" name="Line 184"/>
        <xdr:cNvSpPr>
          <a:spLocks noChangeShapeType="1"/>
        </xdr:cNvSpPr>
      </xdr:nvSpPr>
      <xdr:spPr bwMode="auto">
        <a:xfrm>
          <a:off x="5400675" y="1857375"/>
          <a:ext cx="0" cy="1400175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15</xdr:row>
      <xdr:rowOff>104775</xdr:rowOff>
    </xdr:from>
    <xdr:to>
      <xdr:col>6</xdr:col>
      <xdr:colOff>314325</xdr:colOff>
      <xdr:row>18</xdr:row>
      <xdr:rowOff>9525</xdr:rowOff>
    </xdr:to>
    <xdr:sp macro="" textlink="">
      <xdr:nvSpPr>
        <xdr:cNvPr id="10462" name="Line 185"/>
        <xdr:cNvSpPr>
          <a:spLocks noChangeShapeType="1"/>
        </xdr:cNvSpPr>
      </xdr:nvSpPr>
      <xdr:spPr bwMode="auto">
        <a:xfrm>
          <a:off x="4191000" y="3257550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314325</xdr:colOff>
      <xdr:row>15</xdr:row>
      <xdr:rowOff>104775</xdr:rowOff>
    </xdr:from>
    <xdr:to>
      <xdr:col>5</xdr:col>
      <xdr:colOff>314325</xdr:colOff>
      <xdr:row>18</xdr:row>
      <xdr:rowOff>9525</xdr:rowOff>
    </xdr:to>
    <xdr:sp macro="" textlink="">
      <xdr:nvSpPr>
        <xdr:cNvPr id="10463" name="Line 186"/>
        <xdr:cNvSpPr>
          <a:spLocks noChangeShapeType="1"/>
        </xdr:cNvSpPr>
      </xdr:nvSpPr>
      <xdr:spPr bwMode="auto">
        <a:xfrm>
          <a:off x="3486150" y="3257550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247650</xdr:colOff>
      <xdr:row>15</xdr:row>
      <xdr:rowOff>95250</xdr:rowOff>
    </xdr:from>
    <xdr:to>
      <xdr:col>3</xdr:col>
      <xdr:colOff>247650</xdr:colOff>
      <xdr:row>18</xdr:row>
      <xdr:rowOff>0</xdr:rowOff>
    </xdr:to>
    <xdr:sp macro="" textlink="">
      <xdr:nvSpPr>
        <xdr:cNvPr id="10464" name="Line 187"/>
        <xdr:cNvSpPr>
          <a:spLocks noChangeShapeType="1"/>
        </xdr:cNvSpPr>
      </xdr:nvSpPr>
      <xdr:spPr bwMode="auto">
        <a:xfrm>
          <a:off x="2133600" y="3248025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5</xdr:row>
      <xdr:rowOff>152400</xdr:rowOff>
    </xdr:to>
    <xdr:sp macro="" textlink="">
      <xdr:nvSpPr>
        <xdr:cNvPr id="11265" name="AutoShape 1"/>
        <xdr:cNvSpPr>
          <a:spLocks noChangeArrowheads="1"/>
        </xdr:cNvSpPr>
      </xdr:nvSpPr>
      <xdr:spPr bwMode="auto">
        <a:xfrm>
          <a:off x="0" y="638175"/>
          <a:ext cx="0" cy="70485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11266" name="AutoShape 2"/>
        <xdr:cNvSpPr>
          <a:spLocks noChangeArrowheads="1"/>
        </xdr:cNvSpPr>
      </xdr:nvSpPr>
      <xdr:spPr bwMode="auto">
        <a:xfrm>
          <a:off x="0" y="1857375"/>
          <a:ext cx="0" cy="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21</xdr:row>
      <xdr:rowOff>47625</xdr:rowOff>
    </xdr:from>
    <xdr:to>
      <xdr:col>0</xdr:col>
      <xdr:colOff>0</xdr:colOff>
      <xdr:row>24</xdr:row>
      <xdr:rowOff>19050</xdr:rowOff>
    </xdr:to>
    <xdr:sp macro="" textlink="">
      <xdr:nvSpPr>
        <xdr:cNvPr id="11267" name="AutoShape 3"/>
        <xdr:cNvSpPr>
          <a:spLocks noChangeArrowheads="1"/>
        </xdr:cNvSpPr>
      </xdr:nvSpPr>
      <xdr:spPr bwMode="auto">
        <a:xfrm flipH="1">
          <a:off x="0" y="4333875"/>
          <a:ext cx="0" cy="60007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3</xdr:col>
      <xdr:colOff>304800</xdr:colOff>
      <xdr:row>2</xdr:row>
      <xdr:rowOff>228600</xdr:rowOff>
    </xdr:from>
    <xdr:to>
      <xdr:col>7</xdr:col>
      <xdr:colOff>342900</xdr:colOff>
      <xdr:row>5</xdr:row>
      <xdr:rowOff>133350</xdr:rowOff>
    </xdr:to>
    <xdr:cxnSp macro="">
      <xdr:nvCxnSpPr>
        <xdr:cNvPr id="11310" name="AutoShape 4"/>
        <xdr:cNvCxnSpPr>
          <a:cxnSpLocks noChangeShapeType="1"/>
        </xdr:cNvCxnSpPr>
      </xdr:nvCxnSpPr>
      <xdr:spPr bwMode="auto">
        <a:xfrm flipH="1">
          <a:off x="2190750" y="866775"/>
          <a:ext cx="2647950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314325</xdr:colOff>
      <xdr:row>3</xdr:row>
      <xdr:rowOff>0</xdr:rowOff>
    </xdr:from>
    <xdr:to>
      <xdr:col>8</xdr:col>
      <xdr:colOff>381000</xdr:colOff>
      <xdr:row>5</xdr:row>
      <xdr:rowOff>152400</xdr:rowOff>
    </xdr:to>
    <xdr:cxnSp macro="">
      <xdr:nvCxnSpPr>
        <xdr:cNvPr id="11311" name="AutoShape 5"/>
        <xdr:cNvCxnSpPr>
          <a:cxnSpLocks noChangeShapeType="1"/>
        </xdr:cNvCxnSpPr>
      </xdr:nvCxnSpPr>
      <xdr:spPr bwMode="auto">
        <a:xfrm>
          <a:off x="4810125" y="885825"/>
          <a:ext cx="685800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304800</xdr:colOff>
      <xdr:row>3</xdr:row>
      <xdr:rowOff>0</xdr:rowOff>
    </xdr:from>
    <xdr:to>
      <xdr:col>11</xdr:col>
      <xdr:colOff>257175</xdr:colOff>
      <xdr:row>5</xdr:row>
      <xdr:rowOff>142875</xdr:rowOff>
    </xdr:to>
    <xdr:cxnSp macro="">
      <xdr:nvCxnSpPr>
        <xdr:cNvPr id="11312" name="AutoShape 6"/>
        <xdr:cNvCxnSpPr>
          <a:cxnSpLocks noChangeShapeType="1"/>
        </xdr:cNvCxnSpPr>
      </xdr:nvCxnSpPr>
      <xdr:spPr bwMode="auto">
        <a:xfrm>
          <a:off x="4800600" y="885825"/>
          <a:ext cx="242887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142875</xdr:colOff>
      <xdr:row>8</xdr:row>
      <xdr:rowOff>0</xdr:rowOff>
    </xdr:from>
    <xdr:to>
      <xdr:col>3</xdr:col>
      <xdr:colOff>295275</xdr:colOff>
      <xdr:row>10</xdr:row>
      <xdr:rowOff>142875</xdr:rowOff>
    </xdr:to>
    <xdr:cxnSp macro="">
      <xdr:nvCxnSpPr>
        <xdr:cNvPr id="11313" name="AutoShape 7"/>
        <xdr:cNvCxnSpPr>
          <a:cxnSpLocks noChangeShapeType="1"/>
        </xdr:cNvCxnSpPr>
      </xdr:nvCxnSpPr>
      <xdr:spPr bwMode="auto">
        <a:xfrm flipH="1">
          <a:off x="142875" y="1857375"/>
          <a:ext cx="2038350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276225</xdr:colOff>
      <xdr:row>8</xdr:row>
      <xdr:rowOff>9525</xdr:rowOff>
    </xdr:from>
    <xdr:to>
      <xdr:col>3</xdr:col>
      <xdr:colOff>285750</xdr:colOff>
      <xdr:row>10</xdr:row>
      <xdr:rowOff>152400</xdr:rowOff>
    </xdr:to>
    <xdr:cxnSp macro="">
      <xdr:nvCxnSpPr>
        <xdr:cNvPr id="11314" name="AutoShape 8"/>
        <xdr:cNvCxnSpPr>
          <a:cxnSpLocks noChangeShapeType="1"/>
        </xdr:cNvCxnSpPr>
      </xdr:nvCxnSpPr>
      <xdr:spPr bwMode="auto">
        <a:xfrm flipH="1">
          <a:off x="981075" y="1866900"/>
          <a:ext cx="11906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247650</xdr:colOff>
      <xdr:row>8</xdr:row>
      <xdr:rowOff>9525</xdr:rowOff>
    </xdr:from>
    <xdr:to>
      <xdr:col>3</xdr:col>
      <xdr:colOff>285750</xdr:colOff>
      <xdr:row>10</xdr:row>
      <xdr:rowOff>152400</xdr:rowOff>
    </xdr:to>
    <xdr:cxnSp macro="">
      <xdr:nvCxnSpPr>
        <xdr:cNvPr id="11315" name="AutoShape 9"/>
        <xdr:cNvCxnSpPr>
          <a:cxnSpLocks noChangeShapeType="1"/>
        </xdr:cNvCxnSpPr>
      </xdr:nvCxnSpPr>
      <xdr:spPr bwMode="auto">
        <a:xfrm flipH="1">
          <a:off x="1552575" y="1866900"/>
          <a:ext cx="6191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247650</xdr:colOff>
      <xdr:row>10</xdr:row>
      <xdr:rowOff>152400</xdr:rowOff>
    </xdr:to>
    <xdr:cxnSp macro="">
      <xdr:nvCxnSpPr>
        <xdr:cNvPr id="11316" name="AutoShape 10"/>
        <xdr:cNvCxnSpPr>
          <a:cxnSpLocks noChangeShapeType="1"/>
        </xdr:cNvCxnSpPr>
      </xdr:nvCxnSpPr>
      <xdr:spPr bwMode="auto">
        <a:xfrm>
          <a:off x="2133600" y="1857375"/>
          <a:ext cx="0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304800</xdr:colOff>
      <xdr:row>8</xdr:row>
      <xdr:rowOff>28575</xdr:rowOff>
    </xdr:from>
    <xdr:to>
      <xdr:col>4</xdr:col>
      <xdr:colOff>295275</xdr:colOff>
      <xdr:row>11</xdr:row>
      <xdr:rowOff>19050</xdr:rowOff>
    </xdr:to>
    <xdr:cxnSp macro="">
      <xdr:nvCxnSpPr>
        <xdr:cNvPr id="11317" name="AutoShape 11"/>
        <xdr:cNvCxnSpPr>
          <a:cxnSpLocks noChangeShapeType="1"/>
        </xdr:cNvCxnSpPr>
      </xdr:nvCxnSpPr>
      <xdr:spPr bwMode="auto">
        <a:xfrm>
          <a:off x="2190750" y="1885950"/>
          <a:ext cx="695325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304800</xdr:colOff>
      <xdr:row>8</xdr:row>
      <xdr:rowOff>19050</xdr:rowOff>
    </xdr:from>
    <xdr:to>
      <xdr:col>5</xdr:col>
      <xdr:colOff>361950</xdr:colOff>
      <xdr:row>11</xdr:row>
      <xdr:rowOff>19050</xdr:rowOff>
    </xdr:to>
    <xdr:cxnSp macro="">
      <xdr:nvCxnSpPr>
        <xdr:cNvPr id="11318" name="AutoShape 12"/>
        <xdr:cNvCxnSpPr>
          <a:cxnSpLocks noChangeShapeType="1"/>
        </xdr:cNvCxnSpPr>
      </xdr:nvCxnSpPr>
      <xdr:spPr bwMode="auto">
        <a:xfrm>
          <a:off x="2190750" y="1876425"/>
          <a:ext cx="1343025" cy="4667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219075</xdr:colOff>
      <xdr:row>8</xdr:row>
      <xdr:rowOff>0</xdr:rowOff>
    </xdr:from>
    <xdr:to>
      <xdr:col>6</xdr:col>
      <xdr:colOff>285750</xdr:colOff>
      <xdr:row>10</xdr:row>
      <xdr:rowOff>133350</xdr:rowOff>
    </xdr:to>
    <xdr:cxnSp macro="">
      <xdr:nvCxnSpPr>
        <xdr:cNvPr id="11319" name="AutoShape 13"/>
        <xdr:cNvCxnSpPr>
          <a:cxnSpLocks noChangeShapeType="1"/>
        </xdr:cNvCxnSpPr>
      </xdr:nvCxnSpPr>
      <xdr:spPr bwMode="auto">
        <a:xfrm>
          <a:off x="2105025" y="1857375"/>
          <a:ext cx="2057400" cy="4381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247650</xdr:colOff>
      <xdr:row>8</xdr:row>
      <xdr:rowOff>0</xdr:rowOff>
    </xdr:from>
    <xdr:to>
      <xdr:col>7</xdr:col>
      <xdr:colOff>333375</xdr:colOff>
      <xdr:row>10</xdr:row>
      <xdr:rowOff>142875</xdr:rowOff>
    </xdr:to>
    <xdr:cxnSp macro="">
      <xdr:nvCxnSpPr>
        <xdr:cNvPr id="11320" name="AutoShape 14"/>
        <xdr:cNvCxnSpPr>
          <a:cxnSpLocks noChangeShapeType="1"/>
        </xdr:cNvCxnSpPr>
      </xdr:nvCxnSpPr>
      <xdr:spPr bwMode="auto">
        <a:xfrm>
          <a:off x="2133600" y="1857375"/>
          <a:ext cx="269557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295275</xdr:colOff>
      <xdr:row>19</xdr:row>
      <xdr:rowOff>161925</xdr:rowOff>
    </xdr:from>
    <xdr:to>
      <xdr:col>5</xdr:col>
      <xdr:colOff>304800</xdr:colOff>
      <xdr:row>21</xdr:row>
      <xdr:rowOff>133350</xdr:rowOff>
    </xdr:to>
    <xdr:cxnSp macro="">
      <xdr:nvCxnSpPr>
        <xdr:cNvPr id="11321" name="AutoShape 19"/>
        <xdr:cNvCxnSpPr>
          <a:cxnSpLocks noChangeShapeType="1"/>
        </xdr:cNvCxnSpPr>
      </xdr:nvCxnSpPr>
      <xdr:spPr bwMode="auto">
        <a:xfrm flipH="1">
          <a:off x="1600200" y="4124325"/>
          <a:ext cx="18764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238125</xdr:colOff>
      <xdr:row>20</xdr:row>
      <xdr:rowOff>9525</xdr:rowOff>
    </xdr:from>
    <xdr:to>
      <xdr:col>5</xdr:col>
      <xdr:colOff>219075</xdr:colOff>
      <xdr:row>21</xdr:row>
      <xdr:rowOff>152400</xdr:rowOff>
    </xdr:to>
    <xdr:cxnSp macro="">
      <xdr:nvCxnSpPr>
        <xdr:cNvPr id="11322" name="AutoShape 20"/>
        <xdr:cNvCxnSpPr>
          <a:cxnSpLocks noChangeShapeType="1"/>
        </xdr:cNvCxnSpPr>
      </xdr:nvCxnSpPr>
      <xdr:spPr bwMode="auto">
        <a:xfrm flipH="1">
          <a:off x="2124075" y="4133850"/>
          <a:ext cx="12668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180975</xdr:colOff>
      <xdr:row>20</xdr:row>
      <xdr:rowOff>0</xdr:rowOff>
    </xdr:from>
    <xdr:to>
      <xdr:col>5</xdr:col>
      <xdr:colOff>247650</xdr:colOff>
      <xdr:row>22</xdr:row>
      <xdr:rowOff>0</xdr:rowOff>
    </xdr:to>
    <xdr:cxnSp macro="">
      <xdr:nvCxnSpPr>
        <xdr:cNvPr id="11323" name="AutoShape 21"/>
        <xdr:cNvCxnSpPr>
          <a:cxnSpLocks noChangeShapeType="1"/>
        </xdr:cNvCxnSpPr>
      </xdr:nvCxnSpPr>
      <xdr:spPr bwMode="auto">
        <a:xfrm flipH="1">
          <a:off x="2771775" y="4124325"/>
          <a:ext cx="6477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323850</xdr:colOff>
      <xdr:row>19</xdr:row>
      <xdr:rowOff>161925</xdr:rowOff>
    </xdr:from>
    <xdr:to>
      <xdr:col>6</xdr:col>
      <xdr:colOff>381000</xdr:colOff>
      <xdr:row>21</xdr:row>
      <xdr:rowOff>152400</xdr:rowOff>
    </xdr:to>
    <xdr:cxnSp macro="">
      <xdr:nvCxnSpPr>
        <xdr:cNvPr id="11324" name="AutoShape 22"/>
        <xdr:cNvCxnSpPr>
          <a:cxnSpLocks noChangeShapeType="1"/>
        </xdr:cNvCxnSpPr>
      </xdr:nvCxnSpPr>
      <xdr:spPr bwMode="auto">
        <a:xfrm flipH="1">
          <a:off x="4200525" y="4124325"/>
          <a:ext cx="5715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361950</xdr:colOff>
      <xdr:row>19</xdr:row>
      <xdr:rowOff>161925</xdr:rowOff>
    </xdr:from>
    <xdr:to>
      <xdr:col>7</xdr:col>
      <xdr:colOff>295275</xdr:colOff>
      <xdr:row>21</xdr:row>
      <xdr:rowOff>133350</xdr:rowOff>
    </xdr:to>
    <xdr:cxnSp macro="">
      <xdr:nvCxnSpPr>
        <xdr:cNvPr id="11325" name="AutoShape 23"/>
        <xdr:cNvCxnSpPr>
          <a:cxnSpLocks noChangeShapeType="1"/>
        </xdr:cNvCxnSpPr>
      </xdr:nvCxnSpPr>
      <xdr:spPr bwMode="auto">
        <a:xfrm>
          <a:off x="4238625" y="4124325"/>
          <a:ext cx="552450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390525</xdr:colOff>
      <xdr:row>19</xdr:row>
      <xdr:rowOff>161925</xdr:rowOff>
    </xdr:from>
    <xdr:to>
      <xdr:col>8</xdr:col>
      <xdr:colOff>447675</xdr:colOff>
      <xdr:row>21</xdr:row>
      <xdr:rowOff>133350</xdr:rowOff>
    </xdr:to>
    <xdr:cxnSp macro="">
      <xdr:nvCxnSpPr>
        <xdr:cNvPr id="11326" name="AutoShape 24"/>
        <xdr:cNvCxnSpPr>
          <a:cxnSpLocks noChangeShapeType="1"/>
        </xdr:cNvCxnSpPr>
      </xdr:nvCxnSpPr>
      <xdr:spPr bwMode="auto">
        <a:xfrm>
          <a:off x="4267200" y="4124325"/>
          <a:ext cx="1295400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361950</xdr:colOff>
      <xdr:row>20</xdr:row>
      <xdr:rowOff>0</xdr:rowOff>
    </xdr:from>
    <xdr:to>
      <xdr:col>9</xdr:col>
      <xdr:colOff>400050</xdr:colOff>
      <xdr:row>21</xdr:row>
      <xdr:rowOff>142875</xdr:rowOff>
    </xdr:to>
    <xdr:cxnSp macro="">
      <xdr:nvCxnSpPr>
        <xdr:cNvPr id="11327" name="AutoShape 25"/>
        <xdr:cNvCxnSpPr>
          <a:cxnSpLocks noChangeShapeType="1"/>
        </xdr:cNvCxnSpPr>
      </xdr:nvCxnSpPr>
      <xdr:spPr bwMode="auto">
        <a:xfrm>
          <a:off x="4238625" y="4124325"/>
          <a:ext cx="177165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323850</xdr:colOff>
      <xdr:row>8</xdr:row>
      <xdr:rowOff>19050</xdr:rowOff>
    </xdr:from>
    <xdr:to>
      <xdr:col>12</xdr:col>
      <xdr:colOff>276225</xdr:colOff>
      <xdr:row>10</xdr:row>
      <xdr:rowOff>133350</xdr:rowOff>
    </xdr:to>
    <xdr:cxnSp macro="">
      <xdr:nvCxnSpPr>
        <xdr:cNvPr id="11328" name="AutoShape 26"/>
        <xdr:cNvCxnSpPr>
          <a:cxnSpLocks noChangeShapeType="1"/>
        </xdr:cNvCxnSpPr>
      </xdr:nvCxnSpPr>
      <xdr:spPr bwMode="auto">
        <a:xfrm>
          <a:off x="7296150" y="1876425"/>
          <a:ext cx="485775" cy="4191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266700</xdr:colOff>
      <xdr:row>8</xdr:row>
      <xdr:rowOff>19050</xdr:rowOff>
    </xdr:from>
    <xdr:to>
      <xdr:col>11</xdr:col>
      <xdr:colOff>304800</xdr:colOff>
      <xdr:row>10</xdr:row>
      <xdr:rowOff>133350</xdr:rowOff>
    </xdr:to>
    <xdr:cxnSp macro="">
      <xdr:nvCxnSpPr>
        <xdr:cNvPr id="11329" name="AutoShape 27"/>
        <xdr:cNvCxnSpPr>
          <a:cxnSpLocks noChangeShapeType="1"/>
        </xdr:cNvCxnSpPr>
      </xdr:nvCxnSpPr>
      <xdr:spPr bwMode="auto">
        <a:xfrm flipH="1">
          <a:off x="6562725" y="1876425"/>
          <a:ext cx="714375" cy="4191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428625</xdr:colOff>
      <xdr:row>13</xdr:row>
      <xdr:rowOff>9525</xdr:rowOff>
    </xdr:from>
    <xdr:to>
      <xdr:col>10</xdr:col>
      <xdr:colOff>276225</xdr:colOff>
      <xdr:row>14</xdr:row>
      <xdr:rowOff>133350</xdr:rowOff>
    </xdr:to>
    <xdr:cxnSp macro="">
      <xdr:nvCxnSpPr>
        <xdr:cNvPr id="11330" name="AutoShape 28"/>
        <xdr:cNvCxnSpPr>
          <a:cxnSpLocks noChangeShapeType="1"/>
        </xdr:cNvCxnSpPr>
      </xdr:nvCxnSpPr>
      <xdr:spPr bwMode="auto">
        <a:xfrm flipH="1">
          <a:off x="6038850" y="2828925"/>
          <a:ext cx="5334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266700</xdr:colOff>
      <xdr:row>13</xdr:row>
      <xdr:rowOff>19050</xdr:rowOff>
    </xdr:from>
    <xdr:to>
      <xdr:col>10</xdr:col>
      <xdr:colOff>266700</xdr:colOff>
      <xdr:row>15</xdr:row>
      <xdr:rowOff>0</xdr:rowOff>
    </xdr:to>
    <xdr:cxnSp macro="">
      <xdr:nvCxnSpPr>
        <xdr:cNvPr id="11331" name="AutoShape 29"/>
        <xdr:cNvCxnSpPr>
          <a:cxnSpLocks noChangeShapeType="1"/>
        </xdr:cNvCxnSpPr>
      </xdr:nvCxnSpPr>
      <xdr:spPr bwMode="auto">
        <a:xfrm>
          <a:off x="6562725" y="2838450"/>
          <a:ext cx="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276225</xdr:colOff>
      <xdr:row>13</xdr:row>
      <xdr:rowOff>19050</xdr:rowOff>
    </xdr:from>
    <xdr:to>
      <xdr:col>12</xdr:col>
      <xdr:colOff>276225</xdr:colOff>
      <xdr:row>15</xdr:row>
      <xdr:rowOff>0</xdr:rowOff>
    </xdr:to>
    <xdr:cxnSp macro="">
      <xdr:nvCxnSpPr>
        <xdr:cNvPr id="11332" name="AutoShape 30"/>
        <xdr:cNvCxnSpPr>
          <a:cxnSpLocks noChangeShapeType="1"/>
        </xdr:cNvCxnSpPr>
      </xdr:nvCxnSpPr>
      <xdr:spPr bwMode="auto">
        <a:xfrm>
          <a:off x="7781925" y="2838450"/>
          <a:ext cx="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13</xdr:row>
      <xdr:rowOff>19050</xdr:rowOff>
    </xdr:from>
    <xdr:to>
      <xdr:col>13</xdr:col>
      <xdr:colOff>333375</xdr:colOff>
      <xdr:row>14</xdr:row>
      <xdr:rowOff>133350</xdr:rowOff>
    </xdr:to>
    <xdr:cxnSp macro="">
      <xdr:nvCxnSpPr>
        <xdr:cNvPr id="11333" name="AutoShape 31"/>
        <xdr:cNvCxnSpPr>
          <a:cxnSpLocks noChangeShapeType="1"/>
        </xdr:cNvCxnSpPr>
      </xdr:nvCxnSpPr>
      <xdr:spPr bwMode="auto">
        <a:xfrm>
          <a:off x="7800975" y="2838450"/>
          <a:ext cx="60007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257175</xdr:colOff>
      <xdr:row>13</xdr:row>
      <xdr:rowOff>9525</xdr:rowOff>
    </xdr:from>
    <xdr:to>
      <xdr:col>14</xdr:col>
      <xdr:colOff>371475</xdr:colOff>
      <xdr:row>14</xdr:row>
      <xdr:rowOff>142875</xdr:rowOff>
    </xdr:to>
    <xdr:cxnSp macro="">
      <xdr:nvCxnSpPr>
        <xdr:cNvPr id="11334" name="AutoShape 32"/>
        <xdr:cNvCxnSpPr>
          <a:cxnSpLocks noChangeShapeType="1"/>
        </xdr:cNvCxnSpPr>
      </xdr:nvCxnSpPr>
      <xdr:spPr bwMode="auto">
        <a:xfrm>
          <a:off x="7762875" y="2828925"/>
          <a:ext cx="136207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257175</xdr:colOff>
      <xdr:row>13</xdr:row>
      <xdr:rowOff>0</xdr:rowOff>
    </xdr:from>
    <xdr:to>
      <xdr:col>15</xdr:col>
      <xdr:colOff>333375</xdr:colOff>
      <xdr:row>14</xdr:row>
      <xdr:rowOff>123825</xdr:rowOff>
    </xdr:to>
    <xdr:cxnSp macro="">
      <xdr:nvCxnSpPr>
        <xdr:cNvPr id="11335" name="AutoShape 33"/>
        <xdr:cNvCxnSpPr>
          <a:cxnSpLocks noChangeShapeType="1"/>
        </xdr:cNvCxnSpPr>
      </xdr:nvCxnSpPr>
      <xdr:spPr bwMode="auto">
        <a:xfrm>
          <a:off x="7762875" y="2819400"/>
          <a:ext cx="19907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304800</xdr:colOff>
      <xdr:row>18</xdr:row>
      <xdr:rowOff>0</xdr:rowOff>
    </xdr:from>
    <xdr:to>
      <xdr:col>11</xdr:col>
      <xdr:colOff>295275</xdr:colOff>
      <xdr:row>21</xdr:row>
      <xdr:rowOff>152400</xdr:rowOff>
    </xdr:to>
    <xdr:cxnSp macro="">
      <xdr:nvCxnSpPr>
        <xdr:cNvPr id="11336" name="AutoShape 34"/>
        <xdr:cNvCxnSpPr>
          <a:cxnSpLocks noChangeShapeType="1"/>
        </xdr:cNvCxnSpPr>
      </xdr:nvCxnSpPr>
      <xdr:spPr bwMode="auto">
        <a:xfrm>
          <a:off x="6600825" y="3648075"/>
          <a:ext cx="666750" cy="7905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295275</xdr:colOff>
      <xdr:row>17</xdr:row>
      <xdr:rowOff>161925</xdr:rowOff>
    </xdr:from>
    <xdr:to>
      <xdr:col>12</xdr:col>
      <xdr:colOff>314325</xdr:colOff>
      <xdr:row>22</xdr:row>
      <xdr:rowOff>0</xdr:rowOff>
    </xdr:to>
    <xdr:cxnSp macro="">
      <xdr:nvCxnSpPr>
        <xdr:cNvPr id="11337" name="AutoShape 35"/>
        <xdr:cNvCxnSpPr>
          <a:cxnSpLocks noChangeShapeType="1"/>
        </xdr:cNvCxnSpPr>
      </xdr:nvCxnSpPr>
      <xdr:spPr bwMode="auto">
        <a:xfrm>
          <a:off x="6591300" y="3638550"/>
          <a:ext cx="1228725" cy="8096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295275</xdr:colOff>
      <xdr:row>18</xdr:row>
      <xdr:rowOff>9525</xdr:rowOff>
    </xdr:from>
    <xdr:to>
      <xdr:col>13</xdr:col>
      <xdr:colOff>371475</xdr:colOff>
      <xdr:row>21</xdr:row>
      <xdr:rowOff>152400</xdr:rowOff>
    </xdr:to>
    <xdr:cxnSp macro="">
      <xdr:nvCxnSpPr>
        <xdr:cNvPr id="11338" name="AutoShape 36"/>
        <xdr:cNvCxnSpPr>
          <a:cxnSpLocks noChangeShapeType="1"/>
        </xdr:cNvCxnSpPr>
      </xdr:nvCxnSpPr>
      <xdr:spPr bwMode="auto">
        <a:xfrm>
          <a:off x="6591300" y="3657600"/>
          <a:ext cx="1847850" cy="7810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314325</xdr:colOff>
      <xdr:row>15</xdr:row>
      <xdr:rowOff>114300</xdr:rowOff>
    </xdr:from>
    <xdr:to>
      <xdr:col>6</xdr:col>
      <xdr:colOff>314325</xdr:colOff>
      <xdr:row>18</xdr:row>
      <xdr:rowOff>19050</xdr:rowOff>
    </xdr:to>
    <xdr:sp macro="" textlink="">
      <xdr:nvSpPr>
        <xdr:cNvPr id="11339" name="Line 38"/>
        <xdr:cNvSpPr>
          <a:spLocks noChangeShapeType="1"/>
        </xdr:cNvSpPr>
      </xdr:nvSpPr>
      <xdr:spPr bwMode="auto">
        <a:xfrm>
          <a:off x="4191000" y="3267075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314325</xdr:colOff>
      <xdr:row>15</xdr:row>
      <xdr:rowOff>104775</xdr:rowOff>
    </xdr:from>
    <xdr:to>
      <xdr:col>5</xdr:col>
      <xdr:colOff>314325</xdr:colOff>
      <xdr:row>18</xdr:row>
      <xdr:rowOff>9525</xdr:rowOff>
    </xdr:to>
    <xdr:sp macro="" textlink="">
      <xdr:nvSpPr>
        <xdr:cNvPr id="11340" name="Line 39"/>
        <xdr:cNvSpPr>
          <a:spLocks noChangeShapeType="1"/>
        </xdr:cNvSpPr>
      </xdr:nvSpPr>
      <xdr:spPr bwMode="auto">
        <a:xfrm>
          <a:off x="3486150" y="3257550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323850</xdr:colOff>
      <xdr:row>15</xdr:row>
      <xdr:rowOff>104775</xdr:rowOff>
    </xdr:from>
    <xdr:to>
      <xdr:col>3</xdr:col>
      <xdr:colOff>323850</xdr:colOff>
      <xdr:row>18</xdr:row>
      <xdr:rowOff>9525</xdr:rowOff>
    </xdr:to>
    <xdr:sp macro="" textlink="">
      <xdr:nvSpPr>
        <xdr:cNvPr id="11341" name="Line 40"/>
        <xdr:cNvSpPr>
          <a:spLocks noChangeShapeType="1"/>
        </xdr:cNvSpPr>
      </xdr:nvSpPr>
      <xdr:spPr bwMode="auto">
        <a:xfrm>
          <a:off x="2209800" y="3257550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285750</xdr:colOff>
      <xdr:row>8</xdr:row>
      <xdr:rowOff>9525</xdr:rowOff>
    </xdr:from>
    <xdr:to>
      <xdr:col>8</xdr:col>
      <xdr:colOff>285750</xdr:colOff>
      <xdr:row>15</xdr:row>
      <xdr:rowOff>114300</xdr:rowOff>
    </xdr:to>
    <xdr:sp macro="" textlink="">
      <xdr:nvSpPr>
        <xdr:cNvPr id="11342" name="Line 41"/>
        <xdr:cNvSpPr>
          <a:spLocks noChangeShapeType="1"/>
        </xdr:cNvSpPr>
      </xdr:nvSpPr>
      <xdr:spPr bwMode="auto">
        <a:xfrm>
          <a:off x="5400675" y="1866900"/>
          <a:ext cx="0" cy="1400175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323850</xdr:colOff>
      <xdr:row>15</xdr:row>
      <xdr:rowOff>114300</xdr:rowOff>
    </xdr:from>
    <xdr:to>
      <xdr:col>8</xdr:col>
      <xdr:colOff>295275</xdr:colOff>
      <xdr:row>15</xdr:row>
      <xdr:rowOff>114300</xdr:rowOff>
    </xdr:to>
    <xdr:sp macro="" textlink="">
      <xdr:nvSpPr>
        <xdr:cNvPr id="11343" name="Line 42"/>
        <xdr:cNvSpPr>
          <a:spLocks noChangeShapeType="1"/>
        </xdr:cNvSpPr>
      </xdr:nvSpPr>
      <xdr:spPr bwMode="auto">
        <a:xfrm flipH="1">
          <a:off x="2209800" y="3267075"/>
          <a:ext cx="320040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5</xdr:row>
      <xdr:rowOff>152400</xdr:rowOff>
    </xdr:to>
    <xdr:sp macro="" textlink="">
      <xdr:nvSpPr>
        <xdr:cNvPr id="12289" name="AutoShape 1"/>
        <xdr:cNvSpPr>
          <a:spLocks noChangeArrowheads="1"/>
        </xdr:cNvSpPr>
      </xdr:nvSpPr>
      <xdr:spPr bwMode="auto">
        <a:xfrm>
          <a:off x="0" y="638175"/>
          <a:ext cx="0" cy="70485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12290" name="AutoShape 2"/>
        <xdr:cNvSpPr>
          <a:spLocks noChangeArrowheads="1"/>
        </xdr:cNvSpPr>
      </xdr:nvSpPr>
      <xdr:spPr bwMode="auto">
        <a:xfrm>
          <a:off x="0" y="1857375"/>
          <a:ext cx="0" cy="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21</xdr:row>
      <xdr:rowOff>47625</xdr:rowOff>
    </xdr:from>
    <xdr:to>
      <xdr:col>0</xdr:col>
      <xdr:colOff>0</xdr:colOff>
      <xdr:row>24</xdr:row>
      <xdr:rowOff>19050</xdr:rowOff>
    </xdr:to>
    <xdr:sp macro="" textlink="">
      <xdr:nvSpPr>
        <xdr:cNvPr id="12291" name="AutoShape 3"/>
        <xdr:cNvSpPr>
          <a:spLocks noChangeArrowheads="1"/>
        </xdr:cNvSpPr>
      </xdr:nvSpPr>
      <xdr:spPr bwMode="auto">
        <a:xfrm flipH="1">
          <a:off x="0" y="4333875"/>
          <a:ext cx="0" cy="75247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3</xdr:col>
      <xdr:colOff>304800</xdr:colOff>
      <xdr:row>2</xdr:row>
      <xdr:rowOff>228600</xdr:rowOff>
    </xdr:from>
    <xdr:to>
      <xdr:col>7</xdr:col>
      <xdr:colOff>342900</xdr:colOff>
      <xdr:row>5</xdr:row>
      <xdr:rowOff>133350</xdr:rowOff>
    </xdr:to>
    <xdr:cxnSp macro="">
      <xdr:nvCxnSpPr>
        <xdr:cNvPr id="12336" name="AutoShape 4"/>
        <xdr:cNvCxnSpPr>
          <a:cxnSpLocks noChangeShapeType="1"/>
        </xdr:cNvCxnSpPr>
      </xdr:nvCxnSpPr>
      <xdr:spPr bwMode="auto">
        <a:xfrm flipH="1">
          <a:off x="2190750" y="866775"/>
          <a:ext cx="2647950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314325</xdr:colOff>
      <xdr:row>3</xdr:row>
      <xdr:rowOff>0</xdr:rowOff>
    </xdr:from>
    <xdr:to>
      <xdr:col>8</xdr:col>
      <xdr:colOff>381000</xdr:colOff>
      <xdr:row>5</xdr:row>
      <xdr:rowOff>152400</xdr:rowOff>
    </xdr:to>
    <xdr:cxnSp macro="">
      <xdr:nvCxnSpPr>
        <xdr:cNvPr id="12337" name="AutoShape 5"/>
        <xdr:cNvCxnSpPr>
          <a:cxnSpLocks noChangeShapeType="1"/>
        </xdr:cNvCxnSpPr>
      </xdr:nvCxnSpPr>
      <xdr:spPr bwMode="auto">
        <a:xfrm>
          <a:off x="4810125" y="885825"/>
          <a:ext cx="714375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304800</xdr:colOff>
      <xdr:row>3</xdr:row>
      <xdr:rowOff>0</xdr:rowOff>
    </xdr:from>
    <xdr:to>
      <xdr:col>11</xdr:col>
      <xdr:colOff>257175</xdr:colOff>
      <xdr:row>5</xdr:row>
      <xdr:rowOff>142875</xdr:rowOff>
    </xdr:to>
    <xdr:cxnSp macro="">
      <xdr:nvCxnSpPr>
        <xdr:cNvPr id="12338" name="AutoShape 6"/>
        <xdr:cNvCxnSpPr>
          <a:cxnSpLocks noChangeShapeType="1"/>
        </xdr:cNvCxnSpPr>
      </xdr:nvCxnSpPr>
      <xdr:spPr bwMode="auto">
        <a:xfrm>
          <a:off x="4800600" y="885825"/>
          <a:ext cx="24479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142875</xdr:colOff>
      <xdr:row>8</xdr:row>
      <xdr:rowOff>0</xdr:rowOff>
    </xdr:from>
    <xdr:to>
      <xdr:col>3</xdr:col>
      <xdr:colOff>295275</xdr:colOff>
      <xdr:row>10</xdr:row>
      <xdr:rowOff>142875</xdr:rowOff>
    </xdr:to>
    <xdr:cxnSp macro="">
      <xdr:nvCxnSpPr>
        <xdr:cNvPr id="12339" name="AutoShape 7"/>
        <xdr:cNvCxnSpPr>
          <a:cxnSpLocks noChangeShapeType="1"/>
        </xdr:cNvCxnSpPr>
      </xdr:nvCxnSpPr>
      <xdr:spPr bwMode="auto">
        <a:xfrm flipH="1">
          <a:off x="142875" y="1857375"/>
          <a:ext cx="2038350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276225</xdr:colOff>
      <xdr:row>8</xdr:row>
      <xdr:rowOff>9525</xdr:rowOff>
    </xdr:from>
    <xdr:to>
      <xdr:col>3</xdr:col>
      <xdr:colOff>285750</xdr:colOff>
      <xdr:row>10</xdr:row>
      <xdr:rowOff>152400</xdr:rowOff>
    </xdr:to>
    <xdr:cxnSp macro="">
      <xdr:nvCxnSpPr>
        <xdr:cNvPr id="12340" name="AutoShape 8"/>
        <xdr:cNvCxnSpPr>
          <a:cxnSpLocks noChangeShapeType="1"/>
        </xdr:cNvCxnSpPr>
      </xdr:nvCxnSpPr>
      <xdr:spPr bwMode="auto">
        <a:xfrm flipH="1">
          <a:off x="981075" y="1866900"/>
          <a:ext cx="11906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247650</xdr:colOff>
      <xdr:row>8</xdr:row>
      <xdr:rowOff>9525</xdr:rowOff>
    </xdr:from>
    <xdr:to>
      <xdr:col>3</xdr:col>
      <xdr:colOff>285750</xdr:colOff>
      <xdr:row>10</xdr:row>
      <xdr:rowOff>152400</xdr:rowOff>
    </xdr:to>
    <xdr:cxnSp macro="">
      <xdr:nvCxnSpPr>
        <xdr:cNvPr id="12341" name="AutoShape 9"/>
        <xdr:cNvCxnSpPr>
          <a:cxnSpLocks noChangeShapeType="1"/>
        </xdr:cNvCxnSpPr>
      </xdr:nvCxnSpPr>
      <xdr:spPr bwMode="auto">
        <a:xfrm flipH="1">
          <a:off x="1552575" y="1866900"/>
          <a:ext cx="6191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247650</xdr:colOff>
      <xdr:row>10</xdr:row>
      <xdr:rowOff>152400</xdr:rowOff>
    </xdr:to>
    <xdr:cxnSp macro="">
      <xdr:nvCxnSpPr>
        <xdr:cNvPr id="12342" name="AutoShape 10"/>
        <xdr:cNvCxnSpPr>
          <a:cxnSpLocks noChangeShapeType="1"/>
        </xdr:cNvCxnSpPr>
      </xdr:nvCxnSpPr>
      <xdr:spPr bwMode="auto">
        <a:xfrm>
          <a:off x="2133600" y="1857375"/>
          <a:ext cx="0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304800</xdr:colOff>
      <xdr:row>8</xdr:row>
      <xdr:rowOff>28575</xdr:rowOff>
    </xdr:from>
    <xdr:to>
      <xdr:col>4</xdr:col>
      <xdr:colOff>295275</xdr:colOff>
      <xdr:row>11</xdr:row>
      <xdr:rowOff>19050</xdr:rowOff>
    </xdr:to>
    <xdr:cxnSp macro="">
      <xdr:nvCxnSpPr>
        <xdr:cNvPr id="12343" name="AutoShape 11"/>
        <xdr:cNvCxnSpPr>
          <a:cxnSpLocks noChangeShapeType="1"/>
        </xdr:cNvCxnSpPr>
      </xdr:nvCxnSpPr>
      <xdr:spPr bwMode="auto">
        <a:xfrm>
          <a:off x="2190750" y="1885950"/>
          <a:ext cx="695325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304800</xdr:colOff>
      <xdr:row>8</xdr:row>
      <xdr:rowOff>19050</xdr:rowOff>
    </xdr:from>
    <xdr:to>
      <xdr:col>5</xdr:col>
      <xdr:colOff>361950</xdr:colOff>
      <xdr:row>11</xdr:row>
      <xdr:rowOff>19050</xdr:rowOff>
    </xdr:to>
    <xdr:cxnSp macro="">
      <xdr:nvCxnSpPr>
        <xdr:cNvPr id="12344" name="AutoShape 12"/>
        <xdr:cNvCxnSpPr>
          <a:cxnSpLocks noChangeShapeType="1"/>
        </xdr:cNvCxnSpPr>
      </xdr:nvCxnSpPr>
      <xdr:spPr bwMode="auto">
        <a:xfrm>
          <a:off x="2190750" y="1876425"/>
          <a:ext cx="1343025" cy="4667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219075</xdr:colOff>
      <xdr:row>8</xdr:row>
      <xdr:rowOff>0</xdr:rowOff>
    </xdr:from>
    <xdr:to>
      <xdr:col>6</xdr:col>
      <xdr:colOff>285750</xdr:colOff>
      <xdr:row>10</xdr:row>
      <xdr:rowOff>133350</xdr:rowOff>
    </xdr:to>
    <xdr:cxnSp macro="">
      <xdr:nvCxnSpPr>
        <xdr:cNvPr id="12345" name="AutoShape 13"/>
        <xdr:cNvCxnSpPr>
          <a:cxnSpLocks noChangeShapeType="1"/>
        </xdr:cNvCxnSpPr>
      </xdr:nvCxnSpPr>
      <xdr:spPr bwMode="auto">
        <a:xfrm>
          <a:off x="2105025" y="1857375"/>
          <a:ext cx="2057400" cy="4381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247650</xdr:colOff>
      <xdr:row>8</xdr:row>
      <xdr:rowOff>0</xdr:rowOff>
    </xdr:from>
    <xdr:to>
      <xdr:col>7</xdr:col>
      <xdr:colOff>333375</xdr:colOff>
      <xdr:row>10</xdr:row>
      <xdr:rowOff>142875</xdr:rowOff>
    </xdr:to>
    <xdr:cxnSp macro="">
      <xdr:nvCxnSpPr>
        <xdr:cNvPr id="12346" name="AutoShape 14"/>
        <xdr:cNvCxnSpPr>
          <a:cxnSpLocks noChangeShapeType="1"/>
        </xdr:cNvCxnSpPr>
      </xdr:nvCxnSpPr>
      <xdr:spPr bwMode="auto">
        <a:xfrm>
          <a:off x="2133600" y="1857375"/>
          <a:ext cx="269557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295275</xdr:colOff>
      <xdr:row>19</xdr:row>
      <xdr:rowOff>161925</xdr:rowOff>
    </xdr:from>
    <xdr:to>
      <xdr:col>5</xdr:col>
      <xdr:colOff>304800</xdr:colOff>
      <xdr:row>21</xdr:row>
      <xdr:rowOff>133350</xdr:rowOff>
    </xdr:to>
    <xdr:cxnSp macro="">
      <xdr:nvCxnSpPr>
        <xdr:cNvPr id="12347" name="AutoShape 19"/>
        <xdr:cNvCxnSpPr>
          <a:cxnSpLocks noChangeShapeType="1"/>
        </xdr:cNvCxnSpPr>
      </xdr:nvCxnSpPr>
      <xdr:spPr bwMode="auto">
        <a:xfrm flipH="1">
          <a:off x="1600200" y="4124325"/>
          <a:ext cx="18764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238125</xdr:colOff>
      <xdr:row>20</xdr:row>
      <xdr:rowOff>9525</xdr:rowOff>
    </xdr:from>
    <xdr:to>
      <xdr:col>5</xdr:col>
      <xdr:colOff>219075</xdr:colOff>
      <xdr:row>21</xdr:row>
      <xdr:rowOff>152400</xdr:rowOff>
    </xdr:to>
    <xdr:cxnSp macro="">
      <xdr:nvCxnSpPr>
        <xdr:cNvPr id="12348" name="AutoShape 20"/>
        <xdr:cNvCxnSpPr>
          <a:cxnSpLocks noChangeShapeType="1"/>
        </xdr:cNvCxnSpPr>
      </xdr:nvCxnSpPr>
      <xdr:spPr bwMode="auto">
        <a:xfrm flipH="1">
          <a:off x="2124075" y="4133850"/>
          <a:ext cx="12668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180975</xdr:colOff>
      <xdr:row>20</xdr:row>
      <xdr:rowOff>0</xdr:rowOff>
    </xdr:from>
    <xdr:to>
      <xdr:col>5</xdr:col>
      <xdr:colOff>247650</xdr:colOff>
      <xdr:row>22</xdr:row>
      <xdr:rowOff>0</xdr:rowOff>
    </xdr:to>
    <xdr:cxnSp macro="">
      <xdr:nvCxnSpPr>
        <xdr:cNvPr id="12349" name="AutoShape 21"/>
        <xdr:cNvCxnSpPr>
          <a:cxnSpLocks noChangeShapeType="1"/>
        </xdr:cNvCxnSpPr>
      </xdr:nvCxnSpPr>
      <xdr:spPr bwMode="auto">
        <a:xfrm flipH="1">
          <a:off x="2771775" y="4124325"/>
          <a:ext cx="6477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323850</xdr:colOff>
      <xdr:row>19</xdr:row>
      <xdr:rowOff>161925</xdr:rowOff>
    </xdr:from>
    <xdr:to>
      <xdr:col>6</xdr:col>
      <xdr:colOff>381000</xdr:colOff>
      <xdr:row>21</xdr:row>
      <xdr:rowOff>152400</xdr:rowOff>
    </xdr:to>
    <xdr:cxnSp macro="">
      <xdr:nvCxnSpPr>
        <xdr:cNvPr id="12350" name="AutoShape 22"/>
        <xdr:cNvCxnSpPr>
          <a:cxnSpLocks noChangeShapeType="1"/>
        </xdr:cNvCxnSpPr>
      </xdr:nvCxnSpPr>
      <xdr:spPr bwMode="auto">
        <a:xfrm flipH="1">
          <a:off x="4200525" y="4124325"/>
          <a:ext cx="5715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361950</xdr:colOff>
      <xdr:row>19</xdr:row>
      <xdr:rowOff>161925</xdr:rowOff>
    </xdr:from>
    <xdr:to>
      <xdr:col>7</xdr:col>
      <xdr:colOff>295275</xdr:colOff>
      <xdr:row>21</xdr:row>
      <xdr:rowOff>133350</xdr:rowOff>
    </xdr:to>
    <xdr:cxnSp macro="">
      <xdr:nvCxnSpPr>
        <xdr:cNvPr id="12351" name="AutoShape 23"/>
        <xdr:cNvCxnSpPr>
          <a:cxnSpLocks noChangeShapeType="1"/>
        </xdr:cNvCxnSpPr>
      </xdr:nvCxnSpPr>
      <xdr:spPr bwMode="auto">
        <a:xfrm>
          <a:off x="4238625" y="4124325"/>
          <a:ext cx="552450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390525</xdr:colOff>
      <xdr:row>19</xdr:row>
      <xdr:rowOff>161925</xdr:rowOff>
    </xdr:from>
    <xdr:to>
      <xdr:col>8</xdr:col>
      <xdr:colOff>447675</xdr:colOff>
      <xdr:row>21</xdr:row>
      <xdr:rowOff>133350</xdr:rowOff>
    </xdr:to>
    <xdr:cxnSp macro="">
      <xdr:nvCxnSpPr>
        <xdr:cNvPr id="12352" name="AutoShape 24"/>
        <xdr:cNvCxnSpPr>
          <a:cxnSpLocks noChangeShapeType="1"/>
        </xdr:cNvCxnSpPr>
      </xdr:nvCxnSpPr>
      <xdr:spPr bwMode="auto">
        <a:xfrm>
          <a:off x="4267200" y="4124325"/>
          <a:ext cx="132397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361950</xdr:colOff>
      <xdr:row>20</xdr:row>
      <xdr:rowOff>0</xdr:rowOff>
    </xdr:from>
    <xdr:to>
      <xdr:col>9</xdr:col>
      <xdr:colOff>400050</xdr:colOff>
      <xdr:row>21</xdr:row>
      <xdr:rowOff>142875</xdr:rowOff>
    </xdr:to>
    <xdr:cxnSp macro="">
      <xdr:nvCxnSpPr>
        <xdr:cNvPr id="12353" name="AutoShape 25"/>
        <xdr:cNvCxnSpPr>
          <a:cxnSpLocks noChangeShapeType="1"/>
        </xdr:cNvCxnSpPr>
      </xdr:nvCxnSpPr>
      <xdr:spPr bwMode="auto">
        <a:xfrm>
          <a:off x="4238625" y="4124325"/>
          <a:ext cx="18002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323850</xdr:colOff>
      <xdr:row>8</xdr:row>
      <xdr:rowOff>19050</xdr:rowOff>
    </xdr:from>
    <xdr:to>
      <xdr:col>12</xdr:col>
      <xdr:colOff>276225</xdr:colOff>
      <xdr:row>10</xdr:row>
      <xdr:rowOff>133350</xdr:rowOff>
    </xdr:to>
    <xdr:cxnSp macro="">
      <xdr:nvCxnSpPr>
        <xdr:cNvPr id="12354" name="AutoShape 26"/>
        <xdr:cNvCxnSpPr>
          <a:cxnSpLocks noChangeShapeType="1"/>
        </xdr:cNvCxnSpPr>
      </xdr:nvCxnSpPr>
      <xdr:spPr bwMode="auto">
        <a:xfrm>
          <a:off x="7315200" y="1876425"/>
          <a:ext cx="514350" cy="4191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266700</xdr:colOff>
      <xdr:row>8</xdr:row>
      <xdr:rowOff>19050</xdr:rowOff>
    </xdr:from>
    <xdr:to>
      <xdr:col>11</xdr:col>
      <xdr:colOff>304800</xdr:colOff>
      <xdr:row>10</xdr:row>
      <xdr:rowOff>133350</xdr:rowOff>
    </xdr:to>
    <xdr:cxnSp macro="">
      <xdr:nvCxnSpPr>
        <xdr:cNvPr id="12355" name="AutoShape 27"/>
        <xdr:cNvCxnSpPr>
          <a:cxnSpLocks noChangeShapeType="1"/>
        </xdr:cNvCxnSpPr>
      </xdr:nvCxnSpPr>
      <xdr:spPr bwMode="auto">
        <a:xfrm flipH="1">
          <a:off x="6591300" y="1876425"/>
          <a:ext cx="704850" cy="4191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340179</xdr:colOff>
      <xdr:row>13</xdr:row>
      <xdr:rowOff>9525</xdr:rowOff>
    </xdr:from>
    <xdr:to>
      <xdr:col>10</xdr:col>
      <xdr:colOff>276226</xdr:colOff>
      <xdr:row>15</xdr:row>
      <xdr:rowOff>163286</xdr:rowOff>
    </xdr:to>
    <xdr:cxnSp macro="">
      <xdr:nvCxnSpPr>
        <xdr:cNvPr id="12356" name="AutoShape 28"/>
        <xdr:cNvCxnSpPr>
          <a:cxnSpLocks noChangeShapeType="1"/>
        </xdr:cNvCxnSpPr>
      </xdr:nvCxnSpPr>
      <xdr:spPr bwMode="auto">
        <a:xfrm flipH="1">
          <a:off x="6000750" y="2839811"/>
          <a:ext cx="616405" cy="493939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266700</xdr:colOff>
      <xdr:row>13</xdr:row>
      <xdr:rowOff>19050</xdr:rowOff>
    </xdr:from>
    <xdr:to>
      <xdr:col>10</xdr:col>
      <xdr:colOff>266700</xdr:colOff>
      <xdr:row>15</xdr:row>
      <xdr:rowOff>0</xdr:rowOff>
    </xdr:to>
    <xdr:cxnSp macro="">
      <xdr:nvCxnSpPr>
        <xdr:cNvPr id="12357" name="AutoShape 29"/>
        <xdr:cNvCxnSpPr>
          <a:cxnSpLocks noChangeShapeType="1"/>
        </xdr:cNvCxnSpPr>
      </xdr:nvCxnSpPr>
      <xdr:spPr bwMode="auto">
        <a:xfrm>
          <a:off x="6591300" y="2838450"/>
          <a:ext cx="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276225</xdr:colOff>
      <xdr:row>13</xdr:row>
      <xdr:rowOff>19050</xdr:rowOff>
    </xdr:from>
    <xdr:to>
      <xdr:col>12</xdr:col>
      <xdr:colOff>276225</xdr:colOff>
      <xdr:row>15</xdr:row>
      <xdr:rowOff>0</xdr:rowOff>
    </xdr:to>
    <xdr:cxnSp macro="">
      <xdr:nvCxnSpPr>
        <xdr:cNvPr id="12358" name="AutoShape 30"/>
        <xdr:cNvCxnSpPr>
          <a:cxnSpLocks noChangeShapeType="1"/>
        </xdr:cNvCxnSpPr>
      </xdr:nvCxnSpPr>
      <xdr:spPr bwMode="auto">
        <a:xfrm>
          <a:off x="7829550" y="2838450"/>
          <a:ext cx="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13</xdr:row>
      <xdr:rowOff>19050</xdr:rowOff>
    </xdr:from>
    <xdr:to>
      <xdr:col>13</xdr:col>
      <xdr:colOff>333375</xdr:colOff>
      <xdr:row>14</xdr:row>
      <xdr:rowOff>133350</xdr:rowOff>
    </xdr:to>
    <xdr:cxnSp macro="">
      <xdr:nvCxnSpPr>
        <xdr:cNvPr id="12359" name="AutoShape 31"/>
        <xdr:cNvCxnSpPr>
          <a:cxnSpLocks noChangeShapeType="1"/>
        </xdr:cNvCxnSpPr>
      </xdr:nvCxnSpPr>
      <xdr:spPr bwMode="auto">
        <a:xfrm>
          <a:off x="7848600" y="2838450"/>
          <a:ext cx="590550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257175</xdr:colOff>
      <xdr:row>13</xdr:row>
      <xdr:rowOff>9525</xdr:rowOff>
    </xdr:from>
    <xdr:to>
      <xdr:col>14</xdr:col>
      <xdr:colOff>371475</xdr:colOff>
      <xdr:row>14</xdr:row>
      <xdr:rowOff>142875</xdr:rowOff>
    </xdr:to>
    <xdr:cxnSp macro="">
      <xdr:nvCxnSpPr>
        <xdr:cNvPr id="12360" name="AutoShape 32"/>
        <xdr:cNvCxnSpPr>
          <a:cxnSpLocks noChangeShapeType="1"/>
        </xdr:cNvCxnSpPr>
      </xdr:nvCxnSpPr>
      <xdr:spPr bwMode="auto">
        <a:xfrm>
          <a:off x="7810500" y="2828925"/>
          <a:ext cx="13049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257175</xdr:colOff>
      <xdr:row>13</xdr:row>
      <xdr:rowOff>0</xdr:rowOff>
    </xdr:from>
    <xdr:to>
      <xdr:col>15</xdr:col>
      <xdr:colOff>333375</xdr:colOff>
      <xdr:row>14</xdr:row>
      <xdr:rowOff>123825</xdr:rowOff>
    </xdr:to>
    <xdr:cxnSp macro="">
      <xdr:nvCxnSpPr>
        <xdr:cNvPr id="12361" name="AutoShape 33"/>
        <xdr:cNvCxnSpPr>
          <a:cxnSpLocks noChangeShapeType="1"/>
        </xdr:cNvCxnSpPr>
      </xdr:nvCxnSpPr>
      <xdr:spPr bwMode="auto">
        <a:xfrm>
          <a:off x="7810500" y="2819400"/>
          <a:ext cx="19335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304800</xdr:colOff>
      <xdr:row>18</xdr:row>
      <xdr:rowOff>0</xdr:rowOff>
    </xdr:from>
    <xdr:to>
      <xdr:col>11</xdr:col>
      <xdr:colOff>295275</xdr:colOff>
      <xdr:row>21</xdr:row>
      <xdr:rowOff>152400</xdr:rowOff>
    </xdr:to>
    <xdr:cxnSp macro="">
      <xdr:nvCxnSpPr>
        <xdr:cNvPr id="12362" name="AutoShape 34"/>
        <xdr:cNvCxnSpPr>
          <a:cxnSpLocks noChangeShapeType="1"/>
        </xdr:cNvCxnSpPr>
      </xdr:nvCxnSpPr>
      <xdr:spPr bwMode="auto">
        <a:xfrm>
          <a:off x="6629400" y="3648075"/>
          <a:ext cx="657225" cy="7905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295275</xdr:colOff>
      <xdr:row>17</xdr:row>
      <xdr:rowOff>161925</xdr:rowOff>
    </xdr:from>
    <xdr:to>
      <xdr:col>12</xdr:col>
      <xdr:colOff>314325</xdr:colOff>
      <xdr:row>22</xdr:row>
      <xdr:rowOff>0</xdr:rowOff>
    </xdr:to>
    <xdr:cxnSp macro="">
      <xdr:nvCxnSpPr>
        <xdr:cNvPr id="12363" name="AutoShape 35"/>
        <xdr:cNvCxnSpPr>
          <a:cxnSpLocks noChangeShapeType="1"/>
        </xdr:cNvCxnSpPr>
      </xdr:nvCxnSpPr>
      <xdr:spPr bwMode="auto">
        <a:xfrm>
          <a:off x="6619875" y="3638550"/>
          <a:ext cx="1247775" cy="8096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295275</xdr:colOff>
      <xdr:row>18</xdr:row>
      <xdr:rowOff>9525</xdr:rowOff>
    </xdr:from>
    <xdr:to>
      <xdr:col>13</xdr:col>
      <xdr:colOff>371475</xdr:colOff>
      <xdr:row>21</xdr:row>
      <xdr:rowOff>152400</xdr:rowOff>
    </xdr:to>
    <xdr:cxnSp macro="">
      <xdr:nvCxnSpPr>
        <xdr:cNvPr id="12364" name="AutoShape 36"/>
        <xdr:cNvCxnSpPr>
          <a:cxnSpLocks noChangeShapeType="1"/>
        </xdr:cNvCxnSpPr>
      </xdr:nvCxnSpPr>
      <xdr:spPr bwMode="auto">
        <a:xfrm>
          <a:off x="6619875" y="3657600"/>
          <a:ext cx="1857375" cy="7810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285750</xdr:colOff>
      <xdr:row>8</xdr:row>
      <xdr:rowOff>9525</xdr:rowOff>
    </xdr:from>
    <xdr:to>
      <xdr:col>8</xdr:col>
      <xdr:colOff>285750</xdr:colOff>
      <xdr:row>15</xdr:row>
      <xdr:rowOff>114300</xdr:rowOff>
    </xdr:to>
    <xdr:sp macro="" textlink="">
      <xdr:nvSpPr>
        <xdr:cNvPr id="12365" name="Line 38"/>
        <xdr:cNvSpPr>
          <a:spLocks noChangeShapeType="1"/>
        </xdr:cNvSpPr>
      </xdr:nvSpPr>
      <xdr:spPr bwMode="auto">
        <a:xfrm>
          <a:off x="5429250" y="1866900"/>
          <a:ext cx="0" cy="1400175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314325</xdr:colOff>
      <xdr:row>15</xdr:row>
      <xdr:rowOff>104775</xdr:rowOff>
    </xdr:from>
    <xdr:to>
      <xdr:col>8</xdr:col>
      <xdr:colOff>285750</xdr:colOff>
      <xdr:row>15</xdr:row>
      <xdr:rowOff>104775</xdr:rowOff>
    </xdr:to>
    <xdr:sp macro="" textlink="">
      <xdr:nvSpPr>
        <xdr:cNvPr id="12366" name="Line 39"/>
        <xdr:cNvSpPr>
          <a:spLocks noChangeShapeType="1"/>
        </xdr:cNvSpPr>
      </xdr:nvSpPr>
      <xdr:spPr bwMode="auto">
        <a:xfrm flipH="1">
          <a:off x="2200275" y="3257550"/>
          <a:ext cx="322897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15</xdr:row>
      <xdr:rowOff>104775</xdr:rowOff>
    </xdr:from>
    <xdr:to>
      <xdr:col>6</xdr:col>
      <xdr:colOff>304800</xdr:colOff>
      <xdr:row>18</xdr:row>
      <xdr:rowOff>9525</xdr:rowOff>
    </xdr:to>
    <xdr:sp macro="" textlink="">
      <xdr:nvSpPr>
        <xdr:cNvPr id="12367" name="Line 40"/>
        <xdr:cNvSpPr>
          <a:spLocks noChangeShapeType="1"/>
        </xdr:cNvSpPr>
      </xdr:nvSpPr>
      <xdr:spPr bwMode="auto">
        <a:xfrm>
          <a:off x="4181475" y="3257550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304800</xdr:colOff>
      <xdr:row>15</xdr:row>
      <xdr:rowOff>95250</xdr:rowOff>
    </xdr:from>
    <xdr:to>
      <xdr:col>5</xdr:col>
      <xdr:colOff>304800</xdr:colOff>
      <xdr:row>18</xdr:row>
      <xdr:rowOff>0</xdr:rowOff>
    </xdr:to>
    <xdr:sp macro="" textlink="">
      <xdr:nvSpPr>
        <xdr:cNvPr id="12368" name="Line 41"/>
        <xdr:cNvSpPr>
          <a:spLocks noChangeShapeType="1"/>
        </xdr:cNvSpPr>
      </xdr:nvSpPr>
      <xdr:spPr bwMode="auto">
        <a:xfrm>
          <a:off x="3476625" y="3248025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323850</xdr:colOff>
      <xdr:row>15</xdr:row>
      <xdr:rowOff>104775</xdr:rowOff>
    </xdr:from>
    <xdr:to>
      <xdr:col>3</xdr:col>
      <xdr:colOff>323850</xdr:colOff>
      <xdr:row>18</xdr:row>
      <xdr:rowOff>9525</xdr:rowOff>
    </xdr:to>
    <xdr:sp macro="" textlink="">
      <xdr:nvSpPr>
        <xdr:cNvPr id="12369" name="Line 42"/>
        <xdr:cNvSpPr>
          <a:spLocks noChangeShapeType="1"/>
        </xdr:cNvSpPr>
      </xdr:nvSpPr>
      <xdr:spPr bwMode="auto">
        <a:xfrm>
          <a:off x="2209800" y="3257550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5</xdr:row>
      <xdr:rowOff>152400</xdr:rowOff>
    </xdr:to>
    <xdr:sp macro="" textlink="">
      <xdr:nvSpPr>
        <xdr:cNvPr id="13313" name="AutoShape 1"/>
        <xdr:cNvSpPr>
          <a:spLocks noChangeArrowheads="1"/>
        </xdr:cNvSpPr>
      </xdr:nvSpPr>
      <xdr:spPr bwMode="auto">
        <a:xfrm>
          <a:off x="0" y="638175"/>
          <a:ext cx="0" cy="70485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13314" name="AutoShape 2"/>
        <xdr:cNvSpPr>
          <a:spLocks noChangeArrowheads="1"/>
        </xdr:cNvSpPr>
      </xdr:nvSpPr>
      <xdr:spPr bwMode="auto">
        <a:xfrm>
          <a:off x="0" y="1857375"/>
          <a:ext cx="0" cy="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21</xdr:row>
      <xdr:rowOff>47625</xdr:rowOff>
    </xdr:from>
    <xdr:to>
      <xdr:col>0</xdr:col>
      <xdr:colOff>0</xdr:colOff>
      <xdr:row>24</xdr:row>
      <xdr:rowOff>19050</xdr:rowOff>
    </xdr:to>
    <xdr:sp macro="" textlink="">
      <xdr:nvSpPr>
        <xdr:cNvPr id="13315" name="AutoShape 3"/>
        <xdr:cNvSpPr>
          <a:spLocks noChangeArrowheads="1"/>
        </xdr:cNvSpPr>
      </xdr:nvSpPr>
      <xdr:spPr bwMode="auto">
        <a:xfrm flipH="1">
          <a:off x="0" y="4333875"/>
          <a:ext cx="0" cy="60007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3</xdr:col>
      <xdr:colOff>304800</xdr:colOff>
      <xdr:row>2</xdr:row>
      <xdr:rowOff>228600</xdr:rowOff>
    </xdr:from>
    <xdr:to>
      <xdr:col>7</xdr:col>
      <xdr:colOff>342900</xdr:colOff>
      <xdr:row>5</xdr:row>
      <xdr:rowOff>133350</xdr:rowOff>
    </xdr:to>
    <xdr:cxnSp macro="">
      <xdr:nvCxnSpPr>
        <xdr:cNvPr id="13370" name="AutoShape 4"/>
        <xdr:cNvCxnSpPr>
          <a:cxnSpLocks noChangeShapeType="1"/>
        </xdr:cNvCxnSpPr>
      </xdr:nvCxnSpPr>
      <xdr:spPr bwMode="auto">
        <a:xfrm flipH="1">
          <a:off x="2152650" y="866775"/>
          <a:ext cx="2647950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314325</xdr:colOff>
      <xdr:row>3</xdr:row>
      <xdr:rowOff>0</xdr:rowOff>
    </xdr:from>
    <xdr:to>
      <xdr:col>8</xdr:col>
      <xdr:colOff>381000</xdr:colOff>
      <xdr:row>5</xdr:row>
      <xdr:rowOff>152400</xdr:rowOff>
    </xdr:to>
    <xdr:cxnSp macro="">
      <xdr:nvCxnSpPr>
        <xdr:cNvPr id="13371" name="AutoShape 5"/>
        <xdr:cNvCxnSpPr>
          <a:cxnSpLocks noChangeShapeType="1"/>
        </xdr:cNvCxnSpPr>
      </xdr:nvCxnSpPr>
      <xdr:spPr bwMode="auto">
        <a:xfrm>
          <a:off x="4772025" y="885825"/>
          <a:ext cx="714375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304800</xdr:colOff>
      <xdr:row>3</xdr:row>
      <xdr:rowOff>0</xdr:rowOff>
    </xdr:from>
    <xdr:to>
      <xdr:col>11</xdr:col>
      <xdr:colOff>257175</xdr:colOff>
      <xdr:row>5</xdr:row>
      <xdr:rowOff>142875</xdr:rowOff>
    </xdr:to>
    <xdr:cxnSp macro="">
      <xdr:nvCxnSpPr>
        <xdr:cNvPr id="13372" name="AutoShape 6"/>
        <xdr:cNvCxnSpPr>
          <a:cxnSpLocks noChangeShapeType="1"/>
        </xdr:cNvCxnSpPr>
      </xdr:nvCxnSpPr>
      <xdr:spPr bwMode="auto">
        <a:xfrm>
          <a:off x="4762500" y="885825"/>
          <a:ext cx="2457450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142875</xdr:colOff>
      <xdr:row>8</xdr:row>
      <xdr:rowOff>0</xdr:rowOff>
    </xdr:from>
    <xdr:to>
      <xdr:col>3</xdr:col>
      <xdr:colOff>295275</xdr:colOff>
      <xdr:row>10</xdr:row>
      <xdr:rowOff>142875</xdr:rowOff>
    </xdr:to>
    <xdr:cxnSp macro="">
      <xdr:nvCxnSpPr>
        <xdr:cNvPr id="13373" name="AutoShape 7"/>
        <xdr:cNvCxnSpPr>
          <a:cxnSpLocks noChangeShapeType="1"/>
        </xdr:cNvCxnSpPr>
      </xdr:nvCxnSpPr>
      <xdr:spPr bwMode="auto">
        <a:xfrm flipH="1">
          <a:off x="142875" y="1857375"/>
          <a:ext cx="2000250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276225</xdr:colOff>
      <xdr:row>8</xdr:row>
      <xdr:rowOff>9525</xdr:rowOff>
    </xdr:from>
    <xdr:to>
      <xdr:col>3</xdr:col>
      <xdr:colOff>285750</xdr:colOff>
      <xdr:row>10</xdr:row>
      <xdr:rowOff>152400</xdr:rowOff>
    </xdr:to>
    <xdr:cxnSp macro="">
      <xdr:nvCxnSpPr>
        <xdr:cNvPr id="13374" name="AutoShape 8"/>
        <xdr:cNvCxnSpPr>
          <a:cxnSpLocks noChangeShapeType="1"/>
        </xdr:cNvCxnSpPr>
      </xdr:nvCxnSpPr>
      <xdr:spPr bwMode="auto">
        <a:xfrm flipH="1">
          <a:off x="942975" y="1866900"/>
          <a:ext cx="11906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247650</xdr:colOff>
      <xdr:row>8</xdr:row>
      <xdr:rowOff>9525</xdr:rowOff>
    </xdr:from>
    <xdr:to>
      <xdr:col>3</xdr:col>
      <xdr:colOff>285750</xdr:colOff>
      <xdr:row>10</xdr:row>
      <xdr:rowOff>152400</xdr:rowOff>
    </xdr:to>
    <xdr:cxnSp macro="">
      <xdr:nvCxnSpPr>
        <xdr:cNvPr id="13375" name="AutoShape 9"/>
        <xdr:cNvCxnSpPr>
          <a:cxnSpLocks noChangeShapeType="1"/>
        </xdr:cNvCxnSpPr>
      </xdr:nvCxnSpPr>
      <xdr:spPr bwMode="auto">
        <a:xfrm flipH="1">
          <a:off x="1514475" y="1866900"/>
          <a:ext cx="6191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247650</xdr:colOff>
      <xdr:row>10</xdr:row>
      <xdr:rowOff>152400</xdr:rowOff>
    </xdr:to>
    <xdr:cxnSp macro="">
      <xdr:nvCxnSpPr>
        <xdr:cNvPr id="13376" name="AutoShape 10"/>
        <xdr:cNvCxnSpPr>
          <a:cxnSpLocks noChangeShapeType="1"/>
        </xdr:cNvCxnSpPr>
      </xdr:nvCxnSpPr>
      <xdr:spPr bwMode="auto">
        <a:xfrm>
          <a:off x="2095500" y="1857375"/>
          <a:ext cx="0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304800</xdr:colOff>
      <xdr:row>8</xdr:row>
      <xdr:rowOff>28575</xdr:rowOff>
    </xdr:from>
    <xdr:to>
      <xdr:col>4</xdr:col>
      <xdr:colOff>295275</xdr:colOff>
      <xdr:row>11</xdr:row>
      <xdr:rowOff>19050</xdr:rowOff>
    </xdr:to>
    <xdr:cxnSp macro="">
      <xdr:nvCxnSpPr>
        <xdr:cNvPr id="13377" name="AutoShape 11"/>
        <xdr:cNvCxnSpPr>
          <a:cxnSpLocks noChangeShapeType="1"/>
        </xdr:cNvCxnSpPr>
      </xdr:nvCxnSpPr>
      <xdr:spPr bwMode="auto">
        <a:xfrm>
          <a:off x="2152650" y="1885950"/>
          <a:ext cx="695325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304800</xdr:colOff>
      <xdr:row>8</xdr:row>
      <xdr:rowOff>19050</xdr:rowOff>
    </xdr:from>
    <xdr:to>
      <xdr:col>5</xdr:col>
      <xdr:colOff>361950</xdr:colOff>
      <xdr:row>11</xdr:row>
      <xdr:rowOff>19050</xdr:rowOff>
    </xdr:to>
    <xdr:cxnSp macro="">
      <xdr:nvCxnSpPr>
        <xdr:cNvPr id="13378" name="AutoShape 12"/>
        <xdr:cNvCxnSpPr>
          <a:cxnSpLocks noChangeShapeType="1"/>
        </xdr:cNvCxnSpPr>
      </xdr:nvCxnSpPr>
      <xdr:spPr bwMode="auto">
        <a:xfrm>
          <a:off x="2152650" y="1876425"/>
          <a:ext cx="1343025" cy="4667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219075</xdr:colOff>
      <xdr:row>8</xdr:row>
      <xdr:rowOff>0</xdr:rowOff>
    </xdr:from>
    <xdr:to>
      <xdr:col>6</xdr:col>
      <xdr:colOff>285750</xdr:colOff>
      <xdr:row>10</xdr:row>
      <xdr:rowOff>133350</xdr:rowOff>
    </xdr:to>
    <xdr:cxnSp macro="">
      <xdr:nvCxnSpPr>
        <xdr:cNvPr id="13379" name="AutoShape 13"/>
        <xdr:cNvCxnSpPr>
          <a:cxnSpLocks noChangeShapeType="1"/>
        </xdr:cNvCxnSpPr>
      </xdr:nvCxnSpPr>
      <xdr:spPr bwMode="auto">
        <a:xfrm>
          <a:off x="2066925" y="1857375"/>
          <a:ext cx="2057400" cy="4381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247650</xdr:colOff>
      <xdr:row>8</xdr:row>
      <xdr:rowOff>0</xdr:rowOff>
    </xdr:from>
    <xdr:to>
      <xdr:col>7</xdr:col>
      <xdr:colOff>333375</xdr:colOff>
      <xdr:row>10</xdr:row>
      <xdr:rowOff>142875</xdr:rowOff>
    </xdr:to>
    <xdr:cxnSp macro="">
      <xdr:nvCxnSpPr>
        <xdr:cNvPr id="13380" name="AutoShape 14"/>
        <xdr:cNvCxnSpPr>
          <a:cxnSpLocks noChangeShapeType="1"/>
        </xdr:cNvCxnSpPr>
      </xdr:nvCxnSpPr>
      <xdr:spPr bwMode="auto">
        <a:xfrm>
          <a:off x="2095500" y="1857375"/>
          <a:ext cx="269557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295275</xdr:colOff>
      <xdr:row>19</xdr:row>
      <xdr:rowOff>161925</xdr:rowOff>
    </xdr:from>
    <xdr:to>
      <xdr:col>5</xdr:col>
      <xdr:colOff>304800</xdr:colOff>
      <xdr:row>21</xdr:row>
      <xdr:rowOff>133350</xdr:rowOff>
    </xdr:to>
    <xdr:cxnSp macro="">
      <xdr:nvCxnSpPr>
        <xdr:cNvPr id="13381" name="AutoShape 19"/>
        <xdr:cNvCxnSpPr>
          <a:cxnSpLocks noChangeShapeType="1"/>
        </xdr:cNvCxnSpPr>
      </xdr:nvCxnSpPr>
      <xdr:spPr bwMode="auto">
        <a:xfrm flipH="1">
          <a:off x="1562100" y="4124325"/>
          <a:ext cx="18764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238125</xdr:colOff>
      <xdr:row>20</xdr:row>
      <xdr:rowOff>9525</xdr:rowOff>
    </xdr:from>
    <xdr:to>
      <xdr:col>5</xdr:col>
      <xdr:colOff>219075</xdr:colOff>
      <xdr:row>21</xdr:row>
      <xdr:rowOff>152400</xdr:rowOff>
    </xdr:to>
    <xdr:cxnSp macro="">
      <xdr:nvCxnSpPr>
        <xdr:cNvPr id="13382" name="AutoShape 20"/>
        <xdr:cNvCxnSpPr>
          <a:cxnSpLocks noChangeShapeType="1"/>
        </xdr:cNvCxnSpPr>
      </xdr:nvCxnSpPr>
      <xdr:spPr bwMode="auto">
        <a:xfrm flipH="1">
          <a:off x="2085975" y="4133850"/>
          <a:ext cx="12668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180975</xdr:colOff>
      <xdr:row>20</xdr:row>
      <xdr:rowOff>0</xdr:rowOff>
    </xdr:from>
    <xdr:to>
      <xdr:col>5</xdr:col>
      <xdr:colOff>247650</xdr:colOff>
      <xdr:row>22</xdr:row>
      <xdr:rowOff>0</xdr:rowOff>
    </xdr:to>
    <xdr:cxnSp macro="">
      <xdr:nvCxnSpPr>
        <xdr:cNvPr id="13383" name="AutoShape 21"/>
        <xdr:cNvCxnSpPr>
          <a:cxnSpLocks noChangeShapeType="1"/>
        </xdr:cNvCxnSpPr>
      </xdr:nvCxnSpPr>
      <xdr:spPr bwMode="auto">
        <a:xfrm flipH="1">
          <a:off x="2733675" y="4124325"/>
          <a:ext cx="6477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323850</xdr:colOff>
      <xdr:row>19</xdr:row>
      <xdr:rowOff>161925</xdr:rowOff>
    </xdr:from>
    <xdr:to>
      <xdr:col>6</xdr:col>
      <xdr:colOff>381000</xdr:colOff>
      <xdr:row>21</xdr:row>
      <xdr:rowOff>152400</xdr:rowOff>
    </xdr:to>
    <xdr:cxnSp macro="">
      <xdr:nvCxnSpPr>
        <xdr:cNvPr id="13384" name="AutoShape 22"/>
        <xdr:cNvCxnSpPr>
          <a:cxnSpLocks noChangeShapeType="1"/>
        </xdr:cNvCxnSpPr>
      </xdr:nvCxnSpPr>
      <xdr:spPr bwMode="auto">
        <a:xfrm flipH="1">
          <a:off x="4162425" y="4124325"/>
          <a:ext cx="5715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361950</xdr:colOff>
      <xdr:row>19</xdr:row>
      <xdr:rowOff>161925</xdr:rowOff>
    </xdr:from>
    <xdr:to>
      <xdr:col>7</xdr:col>
      <xdr:colOff>295275</xdr:colOff>
      <xdr:row>21</xdr:row>
      <xdr:rowOff>133350</xdr:rowOff>
    </xdr:to>
    <xdr:cxnSp macro="">
      <xdr:nvCxnSpPr>
        <xdr:cNvPr id="13385" name="AutoShape 23"/>
        <xdr:cNvCxnSpPr>
          <a:cxnSpLocks noChangeShapeType="1"/>
        </xdr:cNvCxnSpPr>
      </xdr:nvCxnSpPr>
      <xdr:spPr bwMode="auto">
        <a:xfrm>
          <a:off x="4200525" y="4124325"/>
          <a:ext cx="552450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390525</xdr:colOff>
      <xdr:row>19</xdr:row>
      <xdr:rowOff>161925</xdr:rowOff>
    </xdr:from>
    <xdr:to>
      <xdr:col>8</xdr:col>
      <xdr:colOff>447675</xdr:colOff>
      <xdr:row>21</xdr:row>
      <xdr:rowOff>133350</xdr:rowOff>
    </xdr:to>
    <xdr:cxnSp macro="">
      <xdr:nvCxnSpPr>
        <xdr:cNvPr id="13386" name="AutoShape 24"/>
        <xdr:cNvCxnSpPr>
          <a:cxnSpLocks noChangeShapeType="1"/>
        </xdr:cNvCxnSpPr>
      </xdr:nvCxnSpPr>
      <xdr:spPr bwMode="auto">
        <a:xfrm>
          <a:off x="4229100" y="4124325"/>
          <a:ext cx="132397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361950</xdr:colOff>
      <xdr:row>20</xdr:row>
      <xdr:rowOff>0</xdr:rowOff>
    </xdr:from>
    <xdr:to>
      <xdr:col>9</xdr:col>
      <xdr:colOff>400050</xdr:colOff>
      <xdr:row>21</xdr:row>
      <xdr:rowOff>142875</xdr:rowOff>
    </xdr:to>
    <xdr:cxnSp macro="">
      <xdr:nvCxnSpPr>
        <xdr:cNvPr id="13387" name="AutoShape 25"/>
        <xdr:cNvCxnSpPr>
          <a:cxnSpLocks noChangeShapeType="1"/>
        </xdr:cNvCxnSpPr>
      </xdr:nvCxnSpPr>
      <xdr:spPr bwMode="auto">
        <a:xfrm>
          <a:off x="4200525" y="4124325"/>
          <a:ext cx="18002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323850</xdr:colOff>
      <xdr:row>8</xdr:row>
      <xdr:rowOff>19050</xdr:rowOff>
    </xdr:from>
    <xdr:to>
      <xdr:col>12</xdr:col>
      <xdr:colOff>276225</xdr:colOff>
      <xdr:row>10</xdr:row>
      <xdr:rowOff>133350</xdr:rowOff>
    </xdr:to>
    <xdr:cxnSp macro="">
      <xdr:nvCxnSpPr>
        <xdr:cNvPr id="13388" name="AutoShape 26"/>
        <xdr:cNvCxnSpPr>
          <a:cxnSpLocks noChangeShapeType="1"/>
        </xdr:cNvCxnSpPr>
      </xdr:nvCxnSpPr>
      <xdr:spPr bwMode="auto">
        <a:xfrm>
          <a:off x="7286625" y="1876425"/>
          <a:ext cx="514350" cy="4191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266700</xdr:colOff>
      <xdr:row>8</xdr:row>
      <xdr:rowOff>19050</xdr:rowOff>
    </xdr:from>
    <xdr:to>
      <xdr:col>11</xdr:col>
      <xdr:colOff>304800</xdr:colOff>
      <xdr:row>10</xdr:row>
      <xdr:rowOff>133350</xdr:rowOff>
    </xdr:to>
    <xdr:cxnSp macro="">
      <xdr:nvCxnSpPr>
        <xdr:cNvPr id="13389" name="AutoShape 27"/>
        <xdr:cNvCxnSpPr>
          <a:cxnSpLocks noChangeShapeType="1"/>
        </xdr:cNvCxnSpPr>
      </xdr:nvCxnSpPr>
      <xdr:spPr bwMode="auto">
        <a:xfrm flipH="1">
          <a:off x="6543675" y="1876425"/>
          <a:ext cx="723900" cy="4191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428625</xdr:colOff>
      <xdr:row>13</xdr:row>
      <xdr:rowOff>9525</xdr:rowOff>
    </xdr:from>
    <xdr:to>
      <xdr:col>10</xdr:col>
      <xdr:colOff>276225</xdr:colOff>
      <xdr:row>14</xdr:row>
      <xdr:rowOff>133350</xdr:rowOff>
    </xdr:to>
    <xdr:cxnSp macro="">
      <xdr:nvCxnSpPr>
        <xdr:cNvPr id="13390" name="AutoShape 28"/>
        <xdr:cNvCxnSpPr>
          <a:cxnSpLocks noChangeShapeType="1"/>
        </xdr:cNvCxnSpPr>
      </xdr:nvCxnSpPr>
      <xdr:spPr bwMode="auto">
        <a:xfrm flipH="1">
          <a:off x="6029325" y="2828925"/>
          <a:ext cx="5238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266700</xdr:colOff>
      <xdr:row>13</xdr:row>
      <xdr:rowOff>19050</xdr:rowOff>
    </xdr:from>
    <xdr:to>
      <xdr:col>10</xdr:col>
      <xdr:colOff>266700</xdr:colOff>
      <xdr:row>15</xdr:row>
      <xdr:rowOff>0</xdr:rowOff>
    </xdr:to>
    <xdr:cxnSp macro="">
      <xdr:nvCxnSpPr>
        <xdr:cNvPr id="13391" name="AutoShape 29"/>
        <xdr:cNvCxnSpPr>
          <a:cxnSpLocks noChangeShapeType="1"/>
        </xdr:cNvCxnSpPr>
      </xdr:nvCxnSpPr>
      <xdr:spPr bwMode="auto">
        <a:xfrm>
          <a:off x="6543675" y="2838450"/>
          <a:ext cx="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276225</xdr:colOff>
      <xdr:row>13</xdr:row>
      <xdr:rowOff>19050</xdr:rowOff>
    </xdr:from>
    <xdr:to>
      <xdr:col>12</xdr:col>
      <xdr:colOff>276225</xdr:colOff>
      <xdr:row>15</xdr:row>
      <xdr:rowOff>0</xdr:rowOff>
    </xdr:to>
    <xdr:cxnSp macro="">
      <xdr:nvCxnSpPr>
        <xdr:cNvPr id="13392" name="AutoShape 30"/>
        <xdr:cNvCxnSpPr>
          <a:cxnSpLocks noChangeShapeType="1"/>
        </xdr:cNvCxnSpPr>
      </xdr:nvCxnSpPr>
      <xdr:spPr bwMode="auto">
        <a:xfrm>
          <a:off x="7800975" y="2838450"/>
          <a:ext cx="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13</xdr:row>
      <xdr:rowOff>19050</xdr:rowOff>
    </xdr:from>
    <xdr:to>
      <xdr:col>13</xdr:col>
      <xdr:colOff>333375</xdr:colOff>
      <xdr:row>14</xdr:row>
      <xdr:rowOff>133350</xdr:rowOff>
    </xdr:to>
    <xdr:cxnSp macro="">
      <xdr:nvCxnSpPr>
        <xdr:cNvPr id="13393" name="AutoShape 31"/>
        <xdr:cNvCxnSpPr>
          <a:cxnSpLocks noChangeShapeType="1"/>
        </xdr:cNvCxnSpPr>
      </xdr:nvCxnSpPr>
      <xdr:spPr bwMode="auto">
        <a:xfrm>
          <a:off x="7820025" y="2838450"/>
          <a:ext cx="609600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257175</xdr:colOff>
      <xdr:row>13</xdr:row>
      <xdr:rowOff>9525</xdr:rowOff>
    </xdr:from>
    <xdr:to>
      <xdr:col>14</xdr:col>
      <xdr:colOff>371475</xdr:colOff>
      <xdr:row>14</xdr:row>
      <xdr:rowOff>142875</xdr:rowOff>
    </xdr:to>
    <xdr:cxnSp macro="">
      <xdr:nvCxnSpPr>
        <xdr:cNvPr id="13394" name="AutoShape 32"/>
        <xdr:cNvCxnSpPr>
          <a:cxnSpLocks noChangeShapeType="1"/>
        </xdr:cNvCxnSpPr>
      </xdr:nvCxnSpPr>
      <xdr:spPr bwMode="auto">
        <a:xfrm>
          <a:off x="7781925" y="2828925"/>
          <a:ext cx="1390650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257175</xdr:colOff>
      <xdr:row>13</xdr:row>
      <xdr:rowOff>0</xdr:rowOff>
    </xdr:from>
    <xdr:to>
      <xdr:col>15</xdr:col>
      <xdr:colOff>333375</xdr:colOff>
      <xdr:row>14</xdr:row>
      <xdr:rowOff>123825</xdr:rowOff>
    </xdr:to>
    <xdr:cxnSp macro="">
      <xdr:nvCxnSpPr>
        <xdr:cNvPr id="13395" name="AutoShape 33"/>
        <xdr:cNvCxnSpPr>
          <a:cxnSpLocks noChangeShapeType="1"/>
        </xdr:cNvCxnSpPr>
      </xdr:nvCxnSpPr>
      <xdr:spPr bwMode="auto">
        <a:xfrm>
          <a:off x="7781925" y="2819400"/>
          <a:ext cx="20097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304800</xdr:colOff>
      <xdr:row>18</xdr:row>
      <xdr:rowOff>0</xdr:rowOff>
    </xdr:from>
    <xdr:to>
      <xdr:col>11</xdr:col>
      <xdr:colOff>295275</xdr:colOff>
      <xdr:row>21</xdr:row>
      <xdr:rowOff>152400</xdr:rowOff>
    </xdr:to>
    <xdr:cxnSp macro="">
      <xdr:nvCxnSpPr>
        <xdr:cNvPr id="13396" name="AutoShape 34"/>
        <xdr:cNvCxnSpPr>
          <a:cxnSpLocks noChangeShapeType="1"/>
        </xdr:cNvCxnSpPr>
      </xdr:nvCxnSpPr>
      <xdr:spPr bwMode="auto">
        <a:xfrm>
          <a:off x="6581775" y="3648075"/>
          <a:ext cx="676275" cy="7905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295275</xdr:colOff>
      <xdr:row>17</xdr:row>
      <xdr:rowOff>161925</xdr:rowOff>
    </xdr:from>
    <xdr:to>
      <xdr:col>12</xdr:col>
      <xdr:colOff>314325</xdr:colOff>
      <xdr:row>22</xdr:row>
      <xdr:rowOff>0</xdr:rowOff>
    </xdr:to>
    <xdr:cxnSp macro="">
      <xdr:nvCxnSpPr>
        <xdr:cNvPr id="13397" name="AutoShape 35"/>
        <xdr:cNvCxnSpPr>
          <a:cxnSpLocks noChangeShapeType="1"/>
        </xdr:cNvCxnSpPr>
      </xdr:nvCxnSpPr>
      <xdr:spPr bwMode="auto">
        <a:xfrm>
          <a:off x="6572250" y="3638550"/>
          <a:ext cx="1266825" cy="8096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295275</xdr:colOff>
      <xdr:row>18</xdr:row>
      <xdr:rowOff>9525</xdr:rowOff>
    </xdr:from>
    <xdr:to>
      <xdr:col>13</xdr:col>
      <xdr:colOff>371475</xdr:colOff>
      <xdr:row>21</xdr:row>
      <xdr:rowOff>152400</xdr:rowOff>
    </xdr:to>
    <xdr:cxnSp macro="">
      <xdr:nvCxnSpPr>
        <xdr:cNvPr id="13398" name="AutoShape 36"/>
        <xdr:cNvCxnSpPr>
          <a:cxnSpLocks noChangeShapeType="1"/>
        </xdr:cNvCxnSpPr>
      </xdr:nvCxnSpPr>
      <xdr:spPr bwMode="auto">
        <a:xfrm>
          <a:off x="6572250" y="3657600"/>
          <a:ext cx="1895475" cy="7810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285750</xdr:colOff>
      <xdr:row>8</xdr:row>
      <xdr:rowOff>9525</xdr:rowOff>
    </xdr:from>
    <xdr:to>
      <xdr:col>8</xdr:col>
      <xdr:colOff>285750</xdr:colOff>
      <xdr:row>15</xdr:row>
      <xdr:rowOff>114300</xdr:rowOff>
    </xdr:to>
    <xdr:sp macro="" textlink="">
      <xdr:nvSpPr>
        <xdr:cNvPr id="13399" name="Line 48"/>
        <xdr:cNvSpPr>
          <a:spLocks noChangeShapeType="1"/>
        </xdr:cNvSpPr>
      </xdr:nvSpPr>
      <xdr:spPr bwMode="auto">
        <a:xfrm>
          <a:off x="5391150" y="1866900"/>
          <a:ext cx="0" cy="1400175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314325</xdr:colOff>
      <xdr:row>15</xdr:row>
      <xdr:rowOff>104775</xdr:rowOff>
    </xdr:from>
    <xdr:to>
      <xdr:col>8</xdr:col>
      <xdr:colOff>285750</xdr:colOff>
      <xdr:row>15</xdr:row>
      <xdr:rowOff>104775</xdr:rowOff>
    </xdr:to>
    <xdr:sp macro="" textlink="">
      <xdr:nvSpPr>
        <xdr:cNvPr id="13400" name="Line 51"/>
        <xdr:cNvSpPr>
          <a:spLocks noChangeShapeType="1"/>
        </xdr:cNvSpPr>
      </xdr:nvSpPr>
      <xdr:spPr bwMode="auto">
        <a:xfrm flipH="1">
          <a:off x="2162175" y="3257550"/>
          <a:ext cx="322897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15</xdr:row>
      <xdr:rowOff>104775</xdr:rowOff>
    </xdr:from>
    <xdr:to>
      <xdr:col>6</xdr:col>
      <xdr:colOff>304800</xdr:colOff>
      <xdr:row>18</xdr:row>
      <xdr:rowOff>9525</xdr:rowOff>
    </xdr:to>
    <xdr:sp macro="" textlink="">
      <xdr:nvSpPr>
        <xdr:cNvPr id="13401" name="Line 52"/>
        <xdr:cNvSpPr>
          <a:spLocks noChangeShapeType="1"/>
        </xdr:cNvSpPr>
      </xdr:nvSpPr>
      <xdr:spPr bwMode="auto">
        <a:xfrm>
          <a:off x="4143375" y="3257550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342900</xdr:colOff>
      <xdr:row>15</xdr:row>
      <xdr:rowOff>95250</xdr:rowOff>
    </xdr:from>
    <xdr:to>
      <xdr:col>5</xdr:col>
      <xdr:colOff>342900</xdr:colOff>
      <xdr:row>18</xdr:row>
      <xdr:rowOff>0</xdr:rowOff>
    </xdr:to>
    <xdr:sp macro="" textlink="">
      <xdr:nvSpPr>
        <xdr:cNvPr id="13402" name="Line 53"/>
        <xdr:cNvSpPr>
          <a:spLocks noChangeShapeType="1"/>
        </xdr:cNvSpPr>
      </xdr:nvSpPr>
      <xdr:spPr bwMode="auto">
        <a:xfrm>
          <a:off x="3476625" y="3248025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323850</xdr:colOff>
      <xdr:row>15</xdr:row>
      <xdr:rowOff>95250</xdr:rowOff>
    </xdr:from>
    <xdr:to>
      <xdr:col>3</xdr:col>
      <xdr:colOff>323850</xdr:colOff>
      <xdr:row>17</xdr:row>
      <xdr:rowOff>152400</xdr:rowOff>
    </xdr:to>
    <xdr:sp macro="" textlink="">
      <xdr:nvSpPr>
        <xdr:cNvPr id="13403" name="Line 54"/>
        <xdr:cNvSpPr>
          <a:spLocks noChangeShapeType="1"/>
        </xdr:cNvSpPr>
      </xdr:nvSpPr>
      <xdr:spPr bwMode="auto">
        <a:xfrm>
          <a:off x="2171700" y="3248025"/>
          <a:ext cx="0" cy="38100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3</xdr:row>
      <xdr:rowOff>152400</xdr:rowOff>
    </xdr:to>
    <xdr:sp macro="" textlink="">
      <xdr:nvSpPr>
        <xdr:cNvPr id="17409" name="AutoShape 1"/>
        <xdr:cNvSpPr>
          <a:spLocks noChangeArrowheads="1"/>
        </xdr:cNvSpPr>
      </xdr:nvSpPr>
      <xdr:spPr bwMode="auto">
        <a:xfrm>
          <a:off x="0" y="314325"/>
          <a:ext cx="0" cy="3143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18</xdr:row>
      <xdr:rowOff>9525</xdr:rowOff>
    </xdr:from>
    <xdr:to>
      <xdr:col>0</xdr:col>
      <xdr:colOff>0</xdr:colOff>
      <xdr:row>20</xdr:row>
      <xdr:rowOff>171450</xdr:rowOff>
    </xdr:to>
    <xdr:sp macro="" textlink="">
      <xdr:nvSpPr>
        <xdr:cNvPr id="17410" name="AutoShape 2"/>
        <xdr:cNvSpPr>
          <a:spLocks noChangeArrowheads="1"/>
        </xdr:cNvSpPr>
      </xdr:nvSpPr>
      <xdr:spPr bwMode="auto">
        <a:xfrm>
          <a:off x="0" y="3009900"/>
          <a:ext cx="0" cy="48577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39</xdr:row>
      <xdr:rowOff>47625</xdr:rowOff>
    </xdr:from>
    <xdr:to>
      <xdr:col>0</xdr:col>
      <xdr:colOff>0</xdr:colOff>
      <xdr:row>42</xdr:row>
      <xdr:rowOff>19050</xdr:rowOff>
    </xdr:to>
    <xdr:sp macro="" textlink="">
      <xdr:nvSpPr>
        <xdr:cNvPr id="17411" name="AutoShape 3"/>
        <xdr:cNvSpPr>
          <a:spLocks noChangeArrowheads="1"/>
        </xdr:cNvSpPr>
      </xdr:nvSpPr>
      <xdr:spPr bwMode="auto">
        <a:xfrm flipH="1">
          <a:off x="0" y="6343650"/>
          <a:ext cx="0" cy="4286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0</xdr:colOff>
      <xdr:row>2</xdr:row>
      <xdr:rowOff>152400</xdr:rowOff>
    </xdr:from>
    <xdr:to>
      <xdr:col>7</xdr:col>
      <xdr:colOff>247650</xdr:colOff>
      <xdr:row>4</xdr:row>
      <xdr:rowOff>247650</xdr:rowOff>
    </xdr:to>
    <xdr:cxnSp macro="">
      <xdr:nvCxnSpPr>
        <xdr:cNvPr id="17450" name="AutoShape 4"/>
        <xdr:cNvCxnSpPr>
          <a:cxnSpLocks noChangeShapeType="1"/>
        </xdr:cNvCxnSpPr>
      </xdr:nvCxnSpPr>
      <xdr:spPr bwMode="auto">
        <a:xfrm rot="10800000" flipV="1">
          <a:off x="2571750" y="466725"/>
          <a:ext cx="2238375" cy="419100"/>
        </a:xfrm>
        <a:prstGeom prst="bentConnector3">
          <a:avLst>
            <a:gd name="adj1" fmla="val -42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247650</xdr:colOff>
      <xdr:row>2</xdr:row>
      <xdr:rowOff>152400</xdr:rowOff>
    </xdr:from>
    <xdr:to>
      <xdr:col>10</xdr:col>
      <xdr:colOff>400050</xdr:colOff>
      <xdr:row>4</xdr:row>
      <xdr:rowOff>247650</xdr:rowOff>
    </xdr:to>
    <xdr:cxnSp macro="">
      <xdr:nvCxnSpPr>
        <xdr:cNvPr id="17451" name="AutoShape 5"/>
        <xdr:cNvCxnSpPr>
          <a:cxnSpLocks noChangeShapeType="1"/>
        </xdr:cNvCxnSpPr>
      </xdr:nvCxnSpPr>
      <xdr:spPr bwMode="auto">
        <a:xfrm>
          <a:off x="4810125" y="466725"/>
          <a:ext cx="1924050" cy="419100"/>
        </a:xfrm>
        <a:prstGeom prst="bentConnector3">
          <a:avLst>
            <a:gd name="adj1" fmla="val 991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9525</xdr:colOff>
      <xdr:row>6</xdr:row>
      <xdr:rowOff>0</xdr:rowOff>
    </xdr:from>
    <xdr:to>
      <xdr:col>3</xdr:col>
      <xdr:colOff>361950</xdr:colOff>
      <xdr:row>8</xdr:row>
      <xdr:rowOff>0</xdr:rowOff>
    </xdr:to>
    <xdr:cxnSp macro="">
      <xdr:nvCxnSpPr>
        <xdr:cNvPr id="17452" name="AutoShape 6"/>
        <xdr:cNvCxnSpPr>
          <a:cxnSpLocks noChangeShapeType="1"/>
        </xdr:cNvCxnSpPr>
      </xdr:nvCxnSpPr>
      <xdr:spPr bwMode="auto">
        <a:xfrm rot="10800000" flipV="1">
          <a:off x="1419225" y="1104900"/>
          <a:ext cx="933450" cy="314325"/>
        </a:xfrm>
        <a:prstGeom prst="bentConnector3">
          <a:avLst>
            <a:gd name="adj1" fmla="val -90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457200</xdr:colOff>
      <xdr:row>6</xdr:row>
      <xdr:rowOff>9525</xdr:rowOff>
    </xdr:from>
    <xdr:to>
      <xdr:col>4</xdr:col>
      <xdr:colOff>561975</xdr:colOff>
      <xdr:row>8</xdr:row>
      <xdr:rowOff>0</xdr:rowOff>
    </xdr:to>
    <xdr:cxnSp macro="">
      <xdr:nvCxnSpPr>
        <xdr:cNvPr id="17453" name="AutoShape 7"/>
        <xdr:cNvCxnSpPr>
          <a:cxnSpLocks noChangeShapeType="1"/>
        </xdr:cNvCxnSpPr>
      </xdr:nvCxnSpPr>
      <xdr:spPr bwMode="auto">
        <a:xfrm>
          <a:off x="2447925" y="1114425"/>
          <a:ext cx="685800" cy="304800"/>
        </a:xfrm>
        <a:prstGeom prst="bentConnector3">
          <a:avLst>
            <a:gd name="adj1" fmla="val -1265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400050</xdr:colOff>
      <xdr:row>6</xdr:row>
      <xdr:rowOff>9525</xdr:rowOff>
    </xdr:from>
    <xdr:to>
      <xdr:col>12</xdr:col>
      <xdr:colOff>552450</xdr:colOff>
      <xdr:row>8</xdr:row>
      <xdr:rowOff>9525</xdr:rowOff>
    </xdr:to>
    <xdr:cxnSp macro="">
      <xdr:nvCxnSpPr>
        <xdr:cNvPr id="17454" name="AutoShape 8"/>
        <xdr:cNvCxnSpPr>
          <a:cxnSpLocks noChangeShapeType="1"/>
        </xdr:cNvCxnSpPr>
      </xdr:nvCxnSpPr>
      <xdr:spPr bwMode="auto">
        <a:xfrm>
          <a:off x="7153275" y="1114425"/>
          <a:ext cx="981075" cy="314325"/>
        </a:xfrm>
        <a:prstGeom prst="bentConnector3">
          <a:avLst>
            <a:gd name="adj1" fmla="val 2912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28575</xdr:colOff>
      <xdr:row>6</xdr:row>
      <xdr:rowOff>47625</xdr:rowOff>
    </xdr:from>
    <xdr:to>
      <xdr:col>11</xdr:col>
      <xdr:colOff>428625</xdr:colOff>
      <xdr:row>8</xdr:row>
      <xdr:rowOff>9525</xdr:rowOff>
    </xdr:to>
    <xdr:cxnSp macro="">
      <xdr:nvCxnSpPr>
        <xdr:cNvPr id="17455" name="AutoShape 9"/>
        <xdr:cNvCxnSpPr>
          <a:cxnSpLocks noChangeShapeType="1"/>
        </xdr:cNvCxnSpPr>
      </xdr:nvCxnSpPr>
      <xdr:spPr bwMode="auto">
        <a:xfrm rot="10800000" flipV="1">
          <a:off x="6362700" y="1152525"/>
          <a:ext cx="819150" cy="276225"/>
        </a:xfrm>
        <a:prstGeom prst="bentConnector3">
          <a:avLst>
            <a:gd name="adj1" fmla="val 117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9</xdr:row>
      <xdr:rowOff>19050</xdr:rowOff>
    </xdr:from>
    <xdr:to>
      <xdr:col>13</xdr:col>
      <xdr:colOff>371475</xdr:colOff>
      <xdr:row>10</xdr:row>
      <xdr:rowOff>142875</xdr:rowOff>
    </xdr:to>
    <xdr:cxnSp macro="">
      <xdr:nvCxnSpPr>
        <xdr:cNvPr id="17456" name="AutoShape 10"/>
        <xdr:cNvCxnSpPr>
          <a:cxnSpLocks noChangeShapeType="1"/>
        </xdr:cNvCxnSpPr>
      </xdr:nvCxnSpPr>
      <xdr:spPr bwMode="auto">
        <a:xfrm flipH="1">
          <a:off x="7877175" y="16002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0</xdr:rowOff>
    </xdr:from>
    <xdr:to>
      <xdr:col>13</xdr:col>
      <xdr:colOff>371475</xdr:colOff>
      <xdr:row>11</xdr:row>
      <xdr:rowOff>9525</xdr:rowOff>
    </xdr:to>
    <xdr:cxnSp macro="">
      <xdr:nvCxnSpPr>
        <xdr:cNvPr id="17457" name="AutoShape 11"/>
        <xdr:cNvCxnSpPr>
          <a:cxnSpLocks noChangeShapeType="1"/>
        </xdr:cNvCxnSpPr>
      </xdr:nvCxnSpPr>
      <xdr:spPr bwMode="auto">
        <a:xfrm>
          <a:off x="8534400" y="15811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9525</xdr:rowOff>
    </xdr:from>
    <xdr:to>
      <xdr:col>14</xdr:col>
      <xdr:colOff>304800</xdr:colOff>
      <xdr:row>10</xdr:row>
      <xdr:rowOff>142875</xdr:rowOff>
    </xdr:to>
    <xdr:cxnSp macro="">
      <xdr:nvCxnSpPr>
        <xdr:cNvPr id="17458" name="AutoShape 12"/>
        <xdr:cNvCxnSpPr>
          <a:cxnSpLocks noChangeShapeType="1"/>
        </xdr:cNvCxnSpPr>
      </xdr:nvCxnSpPr>
      <xdr:spPr bwMode="auto">
        <a:xfrm>
          <a:off x="8534400" y="15906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266700</xdr:colOff>
      <xdr:row>9</xdr:row>
      <xdr:rowOff>9525</xdr:rowOff>
    </xdr:from>
    <xdr:to>
      <xdr:col>9</xdr:col>
      <xdr:colOff>342900</xdr:colOff>
      <xdr:row>10</xdr:row>
      <xdr:rowOff>133350</xdr:rowOff>
    </xdr:to>
    <xdr:cxnSp macro="">
      <xdr:nvCxnSpPr>
        <xdr:cNvPr id="17459" name="AutoShape 13"/>
        <xdr:cNvCxnSpPr>
          <a:cxnSpLocks noChangeShapeType="1"/>
        </xdr:cNvCxnSpPr>
      </xdr:nvCxnSpPr>
      <xdr:spPr bwMode="auto">
        <a:xfrm flipH="1">
          <a:off x="5314950" y="159067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8</xdr:row>
      <xdr:rowOff>152400</xdr:rowOff>
    </xdr:from>
    <xdr:to>
      <xdr:col>9</xdr:col>
      <xdr:colOff>342900</xdr:colOff>
      <xdr:row>11</xdr:row>
      <xdr:rowOff>0</xdr:rowOff>
    </xdr:to>
    <xdr:cxnSp macro="">
      <xdr:nvCxnSpPr>
        <xdr:cNvPr id="17460" name="AutoShape 14"/>
        <xdr:cNvCxnSpPr>
          <a:cxnSpLocks noChangeShapeType="1"/>
        </xdr:cNvCxnSpPr>
      </xdr:nvCxnSpPr>
      <xdr:spPr bwMode="auto">
        <a:xfrm>
          <a:off x="5972175" y="157162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9</xdr:row>
      <xdr:rowOff>0</xdr:rowOff>
    </xdr:from>
    <xdr:to>
      <xdr:col>10</xdr:col>
      <xdr:colOff>276225</xdr:colOff>
      <xdr:row>10</xdr:row>
      <xdr:rowOff>133350</xdr:rowOff>
    </xdr:to>
    <xdr:cxnSp macro="">
      <xdr:nvCxnSpPr>
        <xdr:cNvPr id="17461" name="AutoShape 15"/>
        <xdr:cNvCxnSpPr>
          <a:cxnSpLocks noChangeShapeType="1"/>
        </xdr:cNvCxnSpPr>
      </xdr:nvCxnSpPr>
      <xdr:spPr bwMode="auto">
        <a:xfrm>
          <a:off x="5972175" y="1581150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371475</xdr:colOff>
      <xdr:row>9</xdr:row>
      <xdr:rowOff>9525</xdr:rowOff>
    </xdr:from>
    <xdr:to>
      <xdr:col>11</xdr:col>
      <xdr:colOff>409575</xdr:colOff>
      <xdr:row>10</xdr:row>
      <xdr:rowOff>142875</xdr:rowOff>
    </xdr:to>
    <xdr:cxnSp macro="">
      <xdr:nvCxnSpPr>
        <xdr:cNvPr id="17462" name="AutoShape 16"/>
        <xdr:cNvCxnSpPr>
          <a:cxnSpLocks noChangeShapeType="1"/>
        </xdr:cNvCxnSpPr>
      </xdr:nvCxnSpPr>
      <xdr:spPr bwMode="auto">
        <a:xfrm>
          <a:off x="6000750" y="1590675"/>
          <a:ext cx="116205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409575</xdr:colOff>
      <xdr:row>9</xdr:row>
      <xdr:rowOff>0</xdr:rowOff>
    </xdr:from>
    <xdr:to>
      <xdr:col>1</xdr:col>
      <xdr:colOff>409575</xdr:colOff>
      <xdr:row>10</xdr:row>
      <xdr:rowOff>152400</xdr:rowOff>
    </xdr:to>
    <xdr:cxnSp macro="">
      <xdr:nvCxnSpPr>
        <xdr:cNvPr id="17463" name="AutoShape 17"/>
        <xdr:cNvCxnSpPr>
          <a:cxnSpLocks noChangeShapeType="1"/>
        </xdr:cNvCxnSpPr>
      </xdr:nvCxnSpPr>
      <xdr:spPr bwMode="auto">
        <a:xfrm>
          <a:off x="990600" y="1581150"/>
          <a:ext cx="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323850</xdr:colOff>
      <xdr:row>9</xdr:row>
      <xdr:rowOff>0</xdr:rowOff>
    </xdr:from>
    <xdr:to>
      <xdr:col>5</xdr:col>
      <xdr:colOff>304800</xdr:colOff>
      <xdr:row>10</xdr:row>
      <xdr:rowOff>133350</xdr:rowOff>
    </xdr:to>
    <xdr:cxnSp macro="">
      <xdr:nvCxnSpPr>
        <xdr:cNvPr id="17464" name="AutoShape 18"/>
        <xdr:cNvCxnSpPr>
          <a:cxnSpLocks noChangeShapeType="1"/>
        </xdr:cNvCxnSpPr>
      </xdr:nvCxnSpPr>
      <xdr:spPr bwMode="auto">
        <a:xfrm flipH="1">
          <a:off x="2895600" y="1581150"/>
          <a:ext cx="5619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9</xdr:row>
      <xdr:rowOff>9525</xdr:rowOff>
    </xdr:from>
    <xdr:to>
      <xdr:col>6</xdr:col>
      <xdr:colOff>323850</xdr:colOff>
      <xdr:row>10</xdr:row>
      <xdr:rowOff>114300</xdr:rowOff>
    </xdr:to>
    <xdr:cxnSp macro="">
      <xdr:nvCxnSpPr>
        <xdr:cNvPr id="17465" name="AutoShape 19"/>
        <xdr:cNvCxnSpPr>
          <a:cxnSpLocks noChangeShapeType="1"/>
        </xdr:cNvCxnSpPr>
      </xdr:nvCxnSpPr>
      <xdr:spPr bwMode="auto">
        <a:xfrm>
          <a:off x="3457575" y="1590675"/>
          <a:ext cx="723900" cy="2571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323850</xdr:colOff>
      <xdr:row>13</xdr:row>
      <xdr:rowOff>0</xdr:rowOff>
    </xdr:from>
    <xdr:to>
      <xdr:col>1</xdr:col>
      <xdr:colOff>400050</xdr:colOff>
      <xdr:row>14</xdr:row>
      <xdr:rowOff>123825</xdr:rowOff>
    </xdr:to>
    <xdr:cxnSp macro="">
      <xdr:nvCxnSpPr>
        <xdr:cNvPr id="17466" name="AutoShape 20"/>
        <xdr:cNvCxnSpPr>
          <a:cxnSpLocks noChangeShapeType="1"/>
        </xdr:cNvCxnSpPr>
      </xdr:nvCxnSpPr>
      <xdr:spPr bwMode="auto">
        <a:xfrm flipH="1">
          <a:off x="323850" y="22098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142875</xdr:rowOff>
    </xdr:from>
    <xdr:to>
      <xdr:col>1</xdr:col>
      <xdr:colOff>400050</xdr:colOff>
      <xdr:row>14</xdr:row>
      <xdr:rowOff>152400</xdr:rowOff>
    </xdr:to>
    <xdr:cxnSp macro="">
      <xdr:nvCxnSpPr>
        <xdr:cNvPr id="17467" name="AutoShape 21"/>
        <xdr:cNvCxnSpPr>
          <a:cxnSpLocks noChangeShapeType="1"/>
        </xdr:cNvCxnSpPr>
      </xdr:nvCxnSpPr>
      <xdr:spPr bwMode="auto">
        <a:xfrm>
          <a:off x="981075" y="21907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152400</xdr:rowOff>
    </xdr:from>
    <xdr:to>
      <xdr:col>2</xdr:col>
      <xdr:colOff>209550</xdr:colOff>
      <xdr:row>14</xdr:row>
      <xdr:rowOff>123825</xdr:rowOff>
    </xdr:to>
    <xdr:cxnSp macro="">
      <xdr:nvCxnSpPr>
        <xdr:cNvPr id="17468" name="AutoShape 22"/>
        <xdr:cNvCxnSpPr>
          <a:cxnSpLocks noChangeShapeType="1"/>
        </xdr:cNvCxnSpPr>
      </xdr:nvCxnSpPr>
      <xdr:spPr bwMode="auto">
        <a:xfrm>
          <a:off x="981075" y="22002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314325</xdr:colOff>
      <xdr:row>13</xdr:row>
      <xdr:rowOff>9525</xdr:rowOff>
    </xdr:from>
    <xdr:to>
      <xdr:col>6</xdr:col>
      <xdr:colOff>342900</xdr:colOff>
      <xdr:row>14</xdr:row>
      <xdr:rowOff>142875</xdr:rowOff>
    </xdr:to>
    <xdr:cxnSp macro="">
      <xdr:nvCxnSpPr>
        <xdr:cNvPr id="17469" name="AutoShape 23"/>
        <xdr:cNvCxnSpPr>
          <a:cxnSpLocks noChangeShapeType="1"/>
        </xdr:cNvCxnSpPr>
      </xdr:nvCxnSpPr>
      <xdr:spPr bwMode="auto">
        <a:xfrm flipH="1">
          <a:off x="2305050" y="2219325"/>
          <a:ext cx="18954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342900</xdr:colOff>
      <xdr:row>12</xdr:row>
      <xdr:rowOff>152400</xdr:rowOff>
    </xdr:from>
    <xdr:to>
      <xdr:col>6</xdr:col>
      <xdr:colOff>342900</xdr:colOff>
      <xdr:row>14</xdr:row>
      <xdr:rowOff>152400</xdr:rowOff>
    </xdr:to>
    <xdr:cxnSp macro="">
      <xdr:nvCxnSpPr>
        <xdr:cNvPr id="17470" name="AutoShape 24"/>
        <xdr:cNvCxnSpPr>
          <a:cxnSpLocks noChangeShapeType="1"/>
        </xdr:cNvCxnSpPr>
      </xdr:nvCxnSpPr>
      <xdr:spPr bwMode="auto">
        <a:xfrm flipH="1">
          <a:off x="2914650" y="2200275"/>
          <a:ext cx="1285875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361950</xdr:colOff>
      <xdr:row>13</xdr:row>
      <xdr:rowOff>0</xdr:rowOff>
    </xdr:from>
    <xdr:to>
      <xdr:col>6</xdr:col>
      <xdr:colOff>342900</xdr:colOff>
      <xdr:row>14</xdr:row>
      <xdr:rowOff>133350</xdr:rowOff>
    </xdr:to>
    <xdr:cxnSp macro="">
      <xdr:nvCxnSpPr>
        <xdr:cNvPr id="17471" name="AutoShape 25"/>
        <xdr:cNvCxnSpPr>
          <a:cxnSpLocks noChangeShapeType="1"/>
        </xdr:cNvCxnSpPr>
      </xdr:nvCxnSpPr>
      <xdr:spPr bwMode="auto">
        <a:xfrm flipH="1">
          <a:off x="3514725" y="2209800"/>
          <a:ext cx="6858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371475</xdr:colOff>
      <xdr:row>13</xdr:row>
      <xdr:rowOff>0</xdr:rowOff>
    </xdr:from>
    <xdr:to>
      <xdr:col>6</xdr:col>
      <xdr:colOff>371475</xdr:colOff>
      <xdr:row>15</xdr:row>
      <xdr:rowOff>38100</xdr:rowOff>
    </xdr:to>
    <xdr:cxnSp macro="">
      <xdr:nvCxnSpPr>
        <xdr:cNvPr id="17472" name="AutoShape 26"/>
        <xdr:cNvCxnSpPr>
          <a:cxnSpLocks noChangeShapeType="1"/>
        </xdr:cNvCxnSpPr>
      </xdr:nvCxnSpPr>
      <xdr:spPr bwMode="auto">
        <a:xfrm>
          <a:off x="4229100" y="2209800"/>
          <a:ext cx="0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276225</xdr:colOff>
      <xdr:row>16</xdr:row>
      <xdr:rowOff>152400</xdr:rowOff>
    </xdr:from>
    <xdr:to>
      <xdr:col>6</xdr:col>
      <xdr:colOff>314325</xdr:colOff>
      <xdr:row>18</xdr:row>
      <xdr:rowOff>133350</xdr:rowOff>
    </xdr:to>
    <xdr:cxnSp macro="">
      <xdr:nvCxnSpPr>
        <xdr:cNvPr id="17473" name="AutoShape 27"/>
        <xdr:cNvCxnSpPr>
          <a:cxnSpLocks noChangeShapeType="1"/>
        </xdr:cNvCxnSpPr>
      </xdr:nvCxnSpPr>
      <xdr:spPr bwMode="auto">
        <a:xfrm flipH="1">
          <a:off x="276225" y="2838450"/>
          <a:ext cx="38957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581025</xdr:colOff>
      <xdr:row>16</xdr:row>
      <xdr:rowOff>133350</xdr:rowOff>
    </xdr:from>
    <xdr:to>
      <xdr:col>6</xdr:col>
      <xdr:colOff>314325</xdr:colOff>
      <xdr:row>18</xdr:row>
      <xdr:rowOff>133350</xdr:rowOff>
    </xdr:to>
    <xdr:cxnSp macro="">
      <xdr:nvCxnSpPr>
        <xdr:cNvPr id="17474" name="AutoShape 28"/>
        <xdr:cNvCxnSpPr>
          <a:cxnSpLocks noChangeShapeType="1"/>
        </xdr:cNvCxnSpPr>
      </xdr:nvCxnSpPr>
      <xdr:spPr bwMode="auto">
        <a:xfrm flipH="1">
          <a:off x="1162050" y="2819400"/>
          <a:ext cx="30099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16</xdr:row>
      <xdr:rowOff>142875</xdr:rowOff>
    </xdr:from>
    <xdr:to>
      <xdr:col>6</xdr:col>
      <xdr:colOff>314325</xdr:colOff>
      <xdr:row>18</xdr:row>
      <xdr:rowOff>152400</xdr:rowOff>
    </xdr:to>
    <xdr:cxnSp macro="">
      <xdr:nvCxnSpPr>
        <xdr:cNvPr id="17475" name="AutoShape 29"/>
        <xdr:cNvCxnSpPr>
          <a:cxnSpLocks noChangeShapeType="1"/>
        </xdr:cNvCxnSpPr>
      </xdr:nvCxnSpPr>
      <xdr:spPr bwMode="auto">
        <a:xfrm flipH="1">
          <a:off x="1800225" y="2828925"/>
          <a:ext cx="2371725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419100</xdr:colOff>
      <xdr:row>16</xdr:row>
      <xdr:rowOff>142875</xdr:rowOff>
    </xdr:from>
    <xdr:to>
      <xdr:col>6</xdr:col>
      <xdr:colOff>342900</xdr:colOff>
      <xdr:row>18</xdr:row>
      <xdr:rowOff>142875</xdr:rowOff>
    </xdr:to>
    <xdr:cxnSp macro="">
      <xdr:nvCxnSpPr>
        <xdr:cNvPr id="17476" name="AutoShape 30"/>
        <xdr:cNvCxnSpPr>
          <a:cxnSpLocks noChangeShapeType="1"/>
        </xdr:cNvCxnSpPr>
      </xdr:nvCxnSpPr>
      <xdr:spPr bwMode="auto">
        <a:xfrm flipH="1">
          <a:off x="2409825" y="2828925"/>
          <a:ext cx="17907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276225</xdr:colOff>
      <xdr:row>17</xdr:row>
      <xdr:rowOff>9525</xdr:rowOff>
    </xdr:from>
    <xdr:to>
      <xdr:col>6</xdr:col>
      <xdr:colOff>295275</xdr:colOff>
      <xdr:row>19</xdr:row>
      <xdr:rowOff>0</xdr:rowOff>
    </xdr:to>
    <xdr:cxnSp macro="">
      <xdr:nvCxnSpPr>
        <xdr:cNvPr id="17477" name="AutoShape 31"/>
        <xdr:cNvCxnSpPr>
          <a:cxnSpLocks noChangeShapeType="1"/>
        </xdr:cNvCxnSpPr>
      </xdr:nvCxnSpPr>
      <xdr:spPr bwMode="auto">
        <a:xfrm flipH="1">
          <a:off x="2847975" y="2857500"/>
          <a:ext cx="13049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17</xdr:row>
      <xdr:rowOff>9525</xdr:rowOff>
    </xdr:from>
    <xdr:to>
      <xdr:col>6</xdr:col>
      <xdr:colOff>295275</xdr:colOff>
      <xdr:row>18</xdr:row>
      <xdr:rowOff>142875</xdr:rowOff>
    </xdr:to>
    <xdr:cxnSp macro="">
      <xdr:nvCxnSpPr>
        <xdr:cNvPr id="17478" name="AutoShape 32"/>
        <xdr:cNvCxnSpPr>
          <a:cxnSpLocks noChangeShapeType="1"/>
        </xdr:cNvCxnSpPr>
      </xdr:nvCxnSpPr>
      <xdr:spPr bwMode="auto">
        <a:xfrm flipH="1">
          <a:off x="3457575" y="2857500"/>
          <a:ext cx="6953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285750</xdr:colOff>
      <xdr:row>17</xdr:row>
      <xdr:rowOff>0</xdr:rowOff>
    </xdr:from>
    <xdr:to>
      <xdr:col>6</xdr:col>
      <xdr:colOff>285750</xdr:colOff>
      <xdr:row>19</xdr:row>
      <xdr:rowOff>19050</xdr:rowOff>
    </xdr:to>
    <xdr:cxnSp macro="">
      <xdr:nvCxnSpPr>
        <xdr:cNvPr id="17479" name="AutoShape 33"/>
        <xdr:cNvCxnSpPr>
          <a:cxnSpLocks noChangeShapeType="1"/>
        </xdr:cNvCxnSpPr>
      </xdr:nvCxnSpPr>
      <xdr:spPr bwMode="auto">
        <a:xfrm>
          <a:off x="4143375" y="2847975"/>
          <a:ext cx="0" cy="3333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266700</xdr:colOff>
      <xdr:row>17</xdr:row>
      <xdr:rowOff>0</xdr:rowOff>
    </xdr:from>
    <xdr:to>
      <xdr:col>7</xdr:col>
      <xdr:colOff>247650</xdr:colOff>
      <xdr:row>19</xdr:row>
      <xdr:rowOff>9525</xdr:rowOff>
    </xdr:to>
    <xdr:cxnSp macro="">
      <xdr:nvCxnSpPr>
        <xdr:cNvPr id="17480" name="AutoShape 34"/>
        <xdr:cNvCxnSpPr>
          <a:cxnSpLocks noChangeShapeType="1"/>
        </xdr:cNvCxnSpPr>
      </xdr:nvCxnSpPr>
      <xdr:spPr bwMode="auto">
        <a:xfrm>
          <a:off x="4124325" y="2847975"/>
          <a:ext cx="6858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247650</xdr:colOff>
      <xdr:row>13</xdr:row>
      <xdr:rowOff>9525</xdr:rowOff>
    </xdr:from>
    <xdr:to>
      <xdr:col>10</xdr:col>
      <xdr:colOff>200025</xdr:colOff>
      <xdr:row>14</xdr:row>
      <xdr:rowOff>133350</xdr:rowOff>
    </xdr:to>
    <xdr:cxnSp macro="">
      <xdr:nvCxnSpPr>
        <xdr:cNvPr id="17481" name="AutoShape 35"/>
        <xdr:cNvCxnSpPr>
          <a:cxnSpLocks noChangeShapeType="1"/>
        </xdr:cNvCxnSpPr>
      </xdr:nvCxnSpPr>
      <xdr:spPr bwMode="auto">
        <a:xfrm flipH="1">
          <a:off x="5876925" y="221932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200025</xdr:colOff>
      <xdr:row>12</xdr:row>
      <xdr:rowOff>152400</xdr:rowOff>
    </xdr:from>
    <xdr:to>
      <xdr:col>10</xdr:col>
      <xdr:colOff>200025</xdr:colOff>
      <xdr:row>15</xdr:row>
      <xdr:rowOff>0</xdr:rowOff>
    </xdr:to>
    <xdr:cxnSp macro="">
      <xdr:nvCxnSpPr>
        <xdr:cNvPr id="17482" name="AutoShape 36"/>
        <xdr:cNvCxnSpPr>
          <a:cxnSpLocks noChangeShapeType="1"/>
        </xdr:cNvCxnSpPr>
      </xdr:nvCxnSpPr>
      <xdr:spPr bwMode="auto">
        <a:xfrm>
          <a:off x="6534150" y="220027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276225</xdr:colOff>
      <xdr:row>13</xdr:row>
      <xdr:rowOff>0</xdr:rowOff>
    </xdr:from>
    <xdr:to>
      <xdr:col>10</xdr:col>
      <xdr:colOff>200025</xdr:colOff>
      <xdr:row>14</xdr:row>
      <xdr:rowOff>133350</xdr:rowOff>
    </xdr:to>
    <xdr:cxnSp macro="">
      <xdr:nvCxnSpPr>
        <xdr:cNvPr id="17483" name="AutoShape 37"/>
        <xdr:cNvCxnSpPr>
          <a:cxnSpLocks noChangeShapeType="1"/>
        </xdr:cNvCxnSpPr>
      </xdr:nvCxnSpPr>
      <xdr:spPr bwMode="auto">
        <a:xfrm flipH="1">
          <a:off x="5324475" y="2209800"/>
          <a:ext cx="12096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3</xdr:row>
      <xdr:rowOff>152400</xdr:rowOff>
    </xdr:to>
    <xdr:sp macro="" textlink="">
      <xdr:nvSpPr>
        <xdr:cNvPr id="18433" name="AutoShape 1"/>
        <xdr:cNvSpPr>
          <a:spLocks noChangeArrowheads="1"/>
        </xdr:cNvSpPr>
      </xdr:nvSpPr>
      <xdr:spPr bwMode="auto">
        <a:xfrm>
          <a:off x="0" y="314325"/>
          <a:ext cx="0" cy="3143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18</xdr:row>
      <xdr:rowOff>9525</xdr:rowOff>
    </xdr:from>
    <xdr:to>
      <xdr:col>0</xdr:col>
      <xdr:colOff>0</xdr:colOff>
      <xdr:row>20</xdr:row>
      <xdr:rowOff>171450</xdr:rowOff>
    </xdr:to>
    <xdr:sp macro="" textlink="">
      <xdr:nvSpPr>
        <xdr:cNvPr id="18434" name="AutoShape 2"/>
        <xdr:cNvSpPr>
          <a:spLocks noChangeArrowheads="1"/>
        </xdr:cNvSpPr>
      </xdr:nvSpPr>
      <xdr:spPr bwMode="auto">
        <a:xfrm>
          <a:off x="0" y="3009900"/>
          <a:ext cx="0" cy="48577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39</xdr:row>
      <xdr:rowOff>47625</xdr:rowOff>
    </xdr:from>
    <xdr:to>
      <xdr:col>0</xdr:col>
      <xdr:colOff>0</xdr:colOff>
      <xdr:row>42</xdr:row>
      <xdr:rowOff>19050</xdr:rowOff>
    </xdr:to>
    <xdr:sp macro="" textlink="">
      <xdr:nvSpPr>
        <xdr:cNvPr id="18435" name="AutoShape 3"/>
        <xdr:cNvSpPr>
          <a:spLocks noChangeArrowheads="1"/>
        </xdr:cNvSpPr>
      </xdr:nvSpPr>
      <xdr:spPr bwMode="auto">
        <a:xfrm flipH="1">
          <a:off x="0" y="6343650"/>
          <a:ext cx="0" cy="4286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0</xdr:colOff>
      <xdr:row>2</xdr:row>
      <xdr:rowOff>152400</xdr:rowOff>
    </xdr:from>
    <xdr:to>
      <xdr:col>7</xdr:col>
      <xdr:colOff>247650</xdr:colOff>
      <xdr:row>4</xdr:row>
      <xdr:rowOff>247650</xdr:rowOff>
    </xdr:to>
    <xdr:cxnSp macro="">
      <xdr:nvCxnSpPr>
        <xdr:cNvPr id="18473" name="AutoShape 4"/>
        <xdr:cNvCxnSpPr>
          <a:cxnSpLocks noChangeShapeType="1"/>
        </xdr:cNvCxnSpPr>
      </xdr:nvCxnSpPr>
      <xdr:spPr bwMode="auto">
        <a:xfrm rot="10800000" flipV="1">
          <a:off x="2571750" y="466725"/>
          <a:ext cx="2238375" cy="419100"/>
        </a:xfrm>
        <a:prstGeom prst="bentConnector3">
          <a:avLst>
            <a:gd name="adj1" fmla="val -42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247650</xdr:colOff>
      <xdr:row>2</xdr:row>
      <xdr:rowOff>152400</xdr:rowOff>
    </xdr:from>
    <xdr:to>
      <xdr:col>10</xdr:col>
      <xdr:colOff>400050</xdr:colOff>
      <xdr:row>4</xdr:row>
      <xdr:rowOff>247650</xdr:rowOff>
    </xdr:to>
    <xdr:cxnSp macro="">
      <xdr:nvCxnSpPr>
        <xdr:cNvPr id="18474" name="AutoShape 5"/>
        <xdr:cNvCxnSpPr>
          <a:cxnSpLocks noChangeShapeType="1"/>
        </xdr:cNvCxnSpPr>
      </xdr:nvCxnSpPr>
      <xdr:spPr bwMode="auto">
        <a:xfrm>
          <a:off x="4810125" y="466725"/>
          <a:ext cx="1924050" cy="419100"/>
        </a:xfrm>
        <a:prstGeom prst="bentConnector3">
          <a:avLst>
            <a:gd name="adj1" fmla="val 991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9525</xdr:colOff>
      <xdr:row>6</xdr:row>
      <xdr:rowOff>0</xdr:rowOff>
    </xdr:from>
    <xdr:to>
      <xdr:col>3</xdr:col>
      <xdr:colOff>361950</xdr:colOff>
      <xdr:row>8</xdr:row>
      <xdr:rowOff>0</xdr:rowOff>
    </xdr:to>
    <xdr:cxnSp macro="">
      <xdr:nvCxnSpPr>
        <xdr:cNvPr id="18475" name="AutoShape 6"/>
        <xdr:cNvCxnSpPr>
          <a:cxnSpLocks noChangeShapeType="1"/>
        </xdr:cNvCxnSpPr>
      </xdr:nvCxnSpPr>
      <xdr:spPr bwMode="auto">
        <a:xfrm rot="10800000" flipV="1">
          <a:off x="1419225" y="1104900"/>
          <a:ext cx="933450" cy="314325"/>
        </a:xfrm>
        <a:prstGeom prst="bentConnector3">
          <a:avLst>
            <a:gd name="adj1" fmla="val -90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457200</xdr:colOff>
      <xdr:row>6</xdr:row>
      <xdr:rowOff>9525</xdr:rowOff>
    </xdr:from>
    <xdr:to>
      <xdr:col>4</xdr:col>
      <xdr:colOff>561975</xdr:colOff>
      <xdr:row>8</xdr:row>
      <xdr:rowOff>0</xdr:rowOff>
    </xdr:to>
    <xdr:cxnSp macro="">
      <xdr:nvCxnSpPr>
        <xdr:cNvPr id="18476" name="AutoShape 7"/>
        <xdr:cNvCxnSpPr>
          <a:cxnSpLocks noChangeShapeType="1"/>
        </xdr:cNvCxnSpPr>
      </xdr:nvCxnSpPr>
      <xdr:spPr bwMode="auto">
        <a:xfrm>
          <a:off x="2447925" y="1114425"/>
          <a:ext cx="685800" cy="304800"/>
        </a:xfrm>
        <a:prstGeom prst="bentConnector3">
          <a:avLst>
            <a:gd name="adj1" fmla="val -1265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400050</xdr:colOff>
      <xdr:row>6</xdr:row>
      <xdr:rowOff>9525</xdr:rowOff>
    </xdr:from>
    <xdr:to>
      <xdr:col>12</xdr:col>
      <xdr:colOff>552450</xdr:colOff>
      <xdr:row>8</xdr:row>
      <xdr:rowOff>9525</xdr:rowOff>
    </xdr:to>
    <xdr:cxnSp macro="">
      <xdr:nvCxnSpPr>
        <xdr:cNvPr id="18477" name="AutoShape 8"/>
        <xdr:cNvCxnSpPr>
          <a:cxnSpLocks noChangeShapeType="1"/>
        </xdr:cNvCxnSpPr>
      </xdr:nvCxnSpPr>
      <xdr:spPr bwMode="auto">
        <a:xfrm>
          <a:off x="7153275" y="1114425"/>
          <a:ext cx="981075" cy="314325"/>
        </a:xfrm>
        <a:prstGeom prst="bentConnector3">
          <a:avLst>
            <a:gd name="adj1" fmla="val 2912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28575</xdr:colOff>
      <xdr:row>6</xdr:row>
      <xdr:rowOff>47625</xdr:rowOff>
    </xdr:from>
    <xdr:to>
      <xdr:col>11</xdr:col>
      <xdr:colOff>428625</xdr:colOff>
      <xdr:row>8</xdr:row>
      <xdr:rowOff>9525</xdr:rowOff>
    </xdr:to>
    <xdr:cxnSp macro="">
      <xdr:nvCxnSpPr>
        <xdr:cNvPr id="18478" name="AutoShape 9"/>
        <xdr:cNvCxnSpPr>
          <a:cxnSpLocks noChangeShapeType="1"/>
        </xdr:cNvCxnSpPr>
      </xdr:nvCxnSpPr>
      <xdr:spPr bwMode="auto">
        <a:xfrm rot="10800000" flipV="1">
          <a:off x="6362700" y="1152525"/>
          <a:ext cx="819150" cy="276225"/>
        </a:xfrm>
        <a:prstGeom prst="bentConnector3">
          <a:avLst>
            <a:gd name="adj1" fmla="val 117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9</xdr:row>
      <xdr:rowOff>19050</xdr:rowOff>
    </xdr:from>
    <xdr:to>
      <xdr:col>13</xdr:col>
      <xdr:colOff>371475</xdr:colOff>
      <xdr:row>10</xdr:row>
      <xdr:rowOff>142875</xdr:rowOff>
    </xdr:to>
    <xdr:cxnSp macro="">
      <xdr:nvCxnSpPr>
        <xdr:cNvPr id="18479" name="AutoShape 10"/>
        <xdr:cNvCxnSpPr>
          <a:cxnSpLocks noChangeShapeType="1"/>
        </xdr:cNvCxnSpPr>
      </xdr:nvCxnSpPr>
      <xdr:spPr bwMode="auto">
        <a:xfrm flipH="1">
          <a:off x="7877175" y="16002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0</xdr:rowOff>
    </xdr:from>
    <xdr:to>
      <xdr:col>13</xdr:col>
      <xdr:colOff>371475</xdr:colOff>
      <xdr:row>11</xdr:row>
      <xdr:rowOff>9525</xdr:rowOff>
    </xdr:to>
    <xdr:cxnSp macro="">
      <xdr:nvCxnSpPr>
        <xdr:cNvPr id="18480" name="AutoShape 11"/>
        <xdr:cNvCxnSpPr>
          <a:cxnSpLocks noChangeShapeType="1"/>
        </xdr:cNvCxnSpPr>
      </xdr:nvCxnSpPr>
      <xdr:spPr bwMode="auto">
        <a:xfrm>
          <a:off x="8534400" y="15811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9525</xdr:rowOff>
    </xdr:from>
    <xdr:to>
      <xdr:col>14</xdr:col>
      <xdr:colOff>304800</xdr:colOff>
      <xdr:row>10</xdr:row>
      <xdr:rowOff>142875</xdr:rowOff>
    </xdr:to>
    <xdr:cxnSp macro="">
      <xdr:nvCxnSpPr>
        <xdr:cNvPr id="18481" name="AutoShape 12"/>
        <xdr:cNvCxnSpPr>
          <a:cxnSpLocks noChangeShapeType="1"/>
        </xdr:cNvCxnSpPr>
      </xdr:nvCxnSpPr>
      <xdr:spPr bwMode="auto">
        <a:xfrm>
          <a:off x="8534400" y="15906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266700</xdr:colOff>
      <xdr:row>9</xdr:row>
      <xdr:rowOff>9525</xdr:rowOff>
    </xdr:from>
    <xdr:to>
      <xdr:col>9</xdr:col>
      <xdr:colOff>342900</xdr:colOff>
      <xdr:row>10</xdr:row>
      <xdr:rowOff>133350</xdr:rowOff>
    </xdr:to>
    <xdr:cxnSp macro="">
      <xdr:nvCxnSpPr>
        <xdr:cNvPr id="18482" name="AutoShape 13"/>
        <xdr:cNvCxnSpPr>
          <a:cxnSpLocks noChangeShapeType="1"/>
        </xdr:cNvCxnSpPr>
      </xdr:nvCxnSpPr>
      <xdr:spPr bwMode="auto">
        <a:xfrm flipH="1">
          <a:off x="5314950" y="159067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8</xdr:row>
      <xdr:rowOff>152400</xdr:rowOff>
    </xdr:from>
    <xdr:to>
      <xdr:col>9</xdr:col>
      <xdr:colOff>342900</xdr:colOff>
      <xdr:row>11</xdr:row>
      <xdr:rowOff>0</xdr:rowOff>
    </xdr:to>
    <xdr:cxnSp macro="">
      <xdr:nvCxnSpPr>
        <xdr:cNvPr id="18483" name="AutoShape 14"/>
        <xdr:cNvCxnSpPr>
          <a:cxnSpLocks noChangeShapeType="1"/>
        </xdr:cNvCxnSpPr>
      </xdr:nvCxnSpPr>
      <xdr:spPr bwMode="auto">
        <a:xfrm>
          <a:off x="5972175" y="157162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9</xdr:row>
      <xdr:rowOff>0</xdr:rowOff>
    </xdr:from>
    <xdr:to>
      <xdr:col>10</xdr:col>
      <xdr:colOff>276225</xdr:colOff>
      <xdr:row>10</xdr:row>
      <xdr:rowOff>133350</xdr:rowOff>
    </xdr:to>
    <xdr:cxnSp macro="">
      <xdr:nvCxnSpPr>
        <xdr:cNvPr id="18484" name="AutoShape 15"/>
        <xdr:cNvCxnSpPr>
          <a:cxnSpLocks noChangeShapeType="1"/>
        </xdr:cNvCxnSpPr>
      </xdr:nvCxnSpPr>
      <xdr:spPr bwMode="auto">
        <a:xfrm>
          <a:off x="5972175" y="1581150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371475</xdr:colOff>
      <xdr:row>9</xdr:row>
      <xdr:rowOff>9525</xdr:rowOff>
    </xdr:from>
    <xdr:to>
      <xdr:col>11</xdr:col>
      <xdr:colOff>409575</xdr:colOff>
      <xdr:row>10</xdr:row>
      <xdr:rowOff>142875</xdr:rowOff>
    </xdr:to>
    <xdr:cxnSp macro="">
      <xdr:nvCxnSpPr>
        <xdr:cNvPr id="18485" name="AutoShape 16"/>
        <xdr:cNvCxnSpPr>
          <a:cxnSpLocks noChangeShapeType="1"/>
        </xdr:cNvCxnSpPr>
      </xdr:nvCxnSpPr>
      <xdr:spPr bwMode="auto">
        <a:xfrm>
          <a:off x="6000750" y="1590675"/>
          <a:ext cx="116205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409575</xdr:colOff>
      <xdr:row>9</xdr:row>
      <xdr:rowOff>0</xdr:rowOff>
    </xdr:from>
    <xdr:to>
      <xdr:col>1</xdr:col>
      <xdr:colOff>409575</xdr:colOff>
      <xdr:row>10</xdr:row>
      <xdr:rowOff>152400</xdr:rowOff>
    </xdr:to>
    <xdr:cxnSp macro="">
      <xdr:nvCxnSpPr>
        <xdr:cNvPr id="18486" name="AutoShape 17"/>
        <xdr:cNvCxnSpPr>
          <a:cxnSpLocks noChangeShapeType="1"/>
        </xdr:cNvCxnSpPr>
      </xdr:nvCxnSpPr>
      <xdr:spPr bwMode="auto">
        <a:xfrm>
          <a:off x="990600" y="1581150"/>
          <a:ext cx="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323850</xdr:colOff>
      <xdr:row>9</xdr:row>
      <xdr:rowOff>0</xdr:rowOff>
    </xdr:from>
    <xdr:to>
      <xdr:col>5</xdr:col>
      <xdr:colOff>304800</xdr:colOff>
      <xdr:row>10</xdr:row>
      <xdr:rowOff>133350</xdr:rowOff>
    </xdr:to>
    <xdr:cxnSp macro="">
      <xdr:nvCxnSpPr>
        <xdr:cNvPr id="18487" name="AutoShape 18"/>
        <xdr:cNvCxnSpPr>
          <a:cxnSpLocks noChangeShapeType="1"/>
        </xdr:cNvCxnSpPr>
      </xdr:nvCxnSpPr>
      <xdr:spPr bwMode="auto">
        <a:xfrm flipH="1">
          <a:off x="2895600" y="1581150"/>
          <a:ext cx="5619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9</xdr:row>
      <xdr:rowOff>9525</xdr:rowOff>
    </xdr:from>
    <xdr:to>
      <xdr:col>6</xdr:col>
      <xdr:colOff>323850</xdr:colOff>
      <xdr:row>10</xdr:row>
      <xdr:rowOff>114300</xdr:rowOff>
    </xdr:to>
    <xdr:cxnSp macro="">
      <xdr:nvCxnSpPr>
        <xdr:cNvPr id="18488" name="AutoShape 19"/>
        <xdr:cNvCxnSpPr>
          <a:cxnSpLocks noChangeShapeType="1"/>
        </xdr:cNvCxnSpPr>
      </xdr:nvCxnSpPr>
      <xdr:spPr bwMode="auto">
        <a:xfrm>
          <a:off x="3457575" y="1590675"/>
          <a:ext cx="723900" cy="2571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323850</xdr:colOff>
      <xdr:row>13</xdr:row>
      <xdr:rowOff>0</xdr:rowOff>
    </xdr:from>
    <xdr:to>
      <xdr:col>1</xdr:col>
      <xdr:colOff>400050</xdr:colOff>
      <xdr:row>14</xdr:row>
      <xdr:rowOff>123825</xdr:rowOff>
    </xdr:to>
    <xdr:cxnSp macro="">
      <xdr:nvCxnSpPr>
        <xdr:cNvPr id="18489" name="AutoShape 20"/>
        <xdr:cNvCxnSpPr>
          <a:cxnSpLocks noChangeShapeType="1"/>
        </xdr:cNvCxnSpPr>
      </xdr:nvCxnSpPr>
      <xdr:spPr bwMode="auto">
        <a:xfrm flipH="1">
          <a:off x="323850" y="22098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142875</xdr:rowOff>
    </xdr:from>
    <xdr:to>
      <xdr:col>1</xdr:col>
      <xdr:colOff>400050</xdr:colOff>
      <xdr:row>14</xdr:row>
      <xdr:rowOff>152400</xdr:rowOff>
    </xdr:to>
    <xdr:cxnSp macro="">
      <xdr:nvCxnSpPr>
        <xdr:cNvPr id="18490" name="AutoShape 21"/>
        <xdr:cNvCxnSpPr>
          <a:cxnSpLocks noChangeShapeType="1"/>
        </xdr:cNvCxnSpPr>
      </xdr:nvCxnSpPr>
      <xdr:spPr bwMode="auto">
        <a:xfrm>
          <a:off x="981075" y="21907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152400</xdr:rowOff>
    </xdr:from>
    <xdr:to>
      <xdr:col>2</xdr:col>
      <xdr:colOff>209550</xdr:colOff>
      <xdr:row>14</xdr:row>
      <xdr:rowOff>123825</xdr:rowOff>
    </xdr:to>
    <xdr:cxnSp macro="">
      <xdr:nvCxnSpPr>
        <xdr:cNvPr id="18491" name="AutoShape 22"/>
        <xdr:cNvCxnSpPr>
          <a:cxnSpLocks noChangeShapeType="1"/>
        </xdr:cNvCxnSpPr>
      </xdr:nvCxnSpPr>
      <xdr:spPr bwMode="auto">
        <a:xfrm>
          <a:off x="981075" y="22002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314325</xdr:colOff>
      <xdr:row>13</xdr:row>
      <xdr:rowOff>9525</xdr:rowOff>
    </xdr:from>
    <xdr:to>
      <xdr:col>6</xdr:col>
      <xdr:colOff>342900</xdr:colOff>
      <xdr:row>14</xdr:row>
      <xdr:rowOff>142875</xdr:rowOff>
    </xdr:to>
    <xdr:cxnSp macro="">
      <xdr:nvCxnSpPr>
        <xdr:cNvPr id="18492" name="AutoShape 23"/>
        <xdr:cNvCxnSpPr>
          <a:cxnSpLocks noChangeShapeType="1"/>
        </xdr:cNvCxnSpPr>
      </xdr:nvCxnSpPr>
      <xdr:spPr bwMode="auto">
        <a:xfrm flipH="1">
          <a:off x="2305050" y="2219325"/>
          <a:ext cx="18954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342900</xdr:colOff>
      <xdr:row>12</xdr:row>
      <xdr:rowOff>152400</xdr:rowOff>
    </xdr:from>
    <xdr:to>
      <xdr:col>6</xdr:col>
      <xdr:colOff>342900</xdr:colOff>
      <xdr:row>14</xdr:row>
      <xdr:rowOff>152400</xdr:rowOff>
    </xdr:to>
    <xdr:cxnSp macro="">
      <xdr:nvCxnSpPr>
        <xdr:cNvPr id="18493" name="AutoShape 24"/>
        <xdr:cNvCxnSpPr>
          <a:cxnSpLocks noChangeShapeType="1"/>
        </xdr:cNvCxnSpPr>
      </xdr:nvCxnSpPr>
      <xdr:spPr bwMode="auto">
        <a:xfrm flipH="1">
          <a:off x="2914650" y="2200275"/>
          <a:ext cx="1285875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361950</xdr:colOff>
      <xdr:row>13</xdr:row>
      <xdr:rowOff>0</xdr:rowOff>
    </xdr:from>
    <xdr:to>
      <xdr:col>6</xdr:col>
      <xdr:colOff>342900</xdr:colOff>
      <xdr:row>14</xdr:row>
      <xdr:rowOff>133350</xdr:rowOff>
    </xdr:to>
    <xdr:cxnSp macro="">
      <xdr:nvCxnSpPr>
        <xdr:cNvPr id="18494" name="AutoShape 25"/>
        <xdr:cNvCxnSpPr>
          <a:cxnSpLocks noChangeShapeType="1"/>
        </xdr:cNvCxnSpPr>
      </xdr:nvCxnSpPr>
      <xdr:spPr bwMode="auto">
        <a:xfrm flipH="1">
          <a:off x="3514725" y="2209800"/>
          <a:ext cx="6858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371475</xdr:colOff>
      <xdr:row>13</xdr:row>
      <xdr:rowOff>0</xdr:rowOff>
    </xdr:from>
    <xdr:to>
      <xdr:col>6</xdr:col>
      <xdr:colOff>371475</xdr:colOff>
      <xdr:row>15</xdr:row>
      <xdr:rowOff>38100</xdr:rowOff>
    </xdr:to>
    <xdr:cxnSp macro="">
      <xdr:nvCxnSpPr>
        <xdr:cNvPr id="18495" name="AutoShape 26"/>
        <xdr:cNvCxnSpPr>
          <a:cxnSpLocks noChangeShapeType="1"/>
        </xdr:cNvCxnSpPr>
      </xdr:nvCxnSpPr>
      <xdr:spPr bwMode="auto">
        <a:xfrm>
          <a:off x="4229100" y="2209800"/>
          <a:ext cx="0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276225</xdr:colOff>
      <xdr:row>16</xdr:row>
      <xdr:rowOff>152400</xdr:rowOff>
    </xdr:from>
    <xdr:to>
      <xdr:col>6</xdr:col>
      <xdr:colOff>314325</xdr:colOff>
      <xdr:row>18</xdr:row>
      <xdr:rowOff>133350</xdr:rowOff>
    </xdr:to>
    <xdr:cxnSp macro="">
      <xdr:nvCxnSpPr>
        <xdr:cNvPr id="18496" name="AutoShape 27"/>
        <xdr:cNvCxnSpPr>
          <a:cxnSpLocks noChangeShapeType="1"/>
        </xdr:cNvCxnSpPr>
      </xdr:nvCxnSpPr>
      <xdr:spPr bwMode="auto">
        <a:xfrm flipH="1">
          <a:off x="276225" y="2838450"/>
          <a:ext cx="38957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581025</xdr:colOff>
      <xdr:row>16</xdr:row>
      <xdr:rowOff>133350</xdr:rowOff>
    </xdr:from>
    <xdr:to>
      <xdr:col>6</xdr:col>
      <xdr:colOff>314325</xdr:colOff>
      <xdr:row>18</xdr:row>
      <xdr:rowOff>133350</xdr:rowOff>
    </xdr:to>
    <xdr:cxnSp macro="">
      <xdr:nvCxnSpPr>
        <xdr:cNvPr id="18497" name="AutoShape 28"/>
        <xdr:cNvCxnSpPr>
          <a:cxnSpLocks noChangeShapeType="1"/>
        </xdr:cNvCxnSpPr>
      </xdr:nvCxnSpPr>
      <xdr:spPr bwMode="auto">
        <a:xfrm flipH="1">
          <a:off x="1162050" y="2819400"/>
          <a:ext cx="30099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16</xdr:row>
      <xdr:rowOff>142875</xdr:rowOff>
    </xdr:from>
    <xdr:to>
      <xdr:col>6</xdr:col>
      <xdr:colOff>314325</xdr:colOff>
      <xdr:row>18</xdr:row>
      <xdr:rowOff>152400</xdr:rowOff>
    </xdr:to>
    <xdr:cxnSp macro="">
      <xdr:nvCxnSpPr>
        <xdr:cNvPr id="18498" name="AutoShape 29"/>
        <xdr:cNvCxnSpPr>
          <a:cxnSpLocks noChangeShapeType="1"/>
        </xdr:cNvCxnSpPr>
      </xdr:nvCxnSpPr>
      <xdr:spPr bwMode="auto">
        <a:xfrm flipH="1">
          <a:off x="1800225" y="2828925"/>
          <a:ext cx="2371725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419100</xdr:colOff>
      <xdr:row>16</xdr:row>
      <xdr:rowOff>142875</xdr:rowOff>
    </xdr:from>
    <xdr:to>
      <xdr:col>6</xdr:col>
      <xdr:colOff>342900</xdr:colOff>
      <xdr:row>18</xdr:row>
      <xdr:rowOff>142875</xdr:rowOff>
    </xdr:to>
    <xdr:cxnSp macro="">
      <xdr:nvCxnSpPr>
        <xdr:cNvPr id="18499" name="AutoShape 30"/>
        <xdr:cNvCxnSpPr>
          <a:cxnSpLocks noChangeShapeType="1"/>
        </xdr:cNvCxnSpPr>
      </xdr:nvCxnSpPr>
      <xdr:spPr bwMode="auto">
        <a:xfrm flipH="1">
          <a:off x="2409825" y="2828925"/>
          <a:ext cx="17907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276225</xdr:colOff>
      <xdr:row>17</xdr:row>
      <xdr:rowOff>9525</xdr:rowOff>
    </xdr:from>
    <xdr:to>
      <xdr:col>6</xdr:col>
      <xdr:colOff>295275</xdr:colOff>
      <xdr:row>19</xdr:row>
      <xdr:rowOff>0</xdr:rowOff>
    </xdr:to>
    <xdr:cxnSp macro="">
      <xdr:nvCxnSpPr>
        <xdr:cNvPr id="18500" name="AutoShape 31"/>
        <xdr:cNvCxnSpPr>
          <a:cxnSpLocks noChangeShapeType="1"/>
        </xdr:cNvCxnSpPr>
      </xdr:nvCxnSpPr>
      <xdr:spPr bwMode="auto">
        <a:xfrm flipH="1">
          <a:off x="2847975" y="2857500"/>
          <a:ext cx="13049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17</xdr:row>
      <xdr:rowOff>9525</xdr:rowOff>
    </xdr:from>
    <xdr:to>
      <xdr:col>6</xdr:col>
      <xdr:colOff>295275</xdr:colOff>
      <xdr:row>18</xdr:row>
      <xdr:rowOff>142875</xdr:rowOff>
    </xdr:to>
    <xdr:cxnSp macro="">
      <xdr:nvCxnSpPr>
        <xdr:cNvPr id="18501" name="AutoShape 32"/>
        <xdr:cNvCxnSpPr>
          <a:cxnSpLocks noChangeShapeType="1"/>
        </xdr:cNvCxnSpPr>
      </xdr:nvCxnSpPr>
      <xdr:spPr bwMode="auto">
        <a:xfrm flipH="1">
          <a:off x="3457575" y="2857500"/>
          <a:ext cx="6953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285750</xdr:colOff>
      <xdr:row>17</xdr:row>
      <xdr:rowOff>0</xdr:rowOff>
    </xdr:from>
    <xdr:to>
      <xdr:col>6</xdr:col>
      <xdr:colOff>285750</xdr:colOff>
      <xdr:row>19</xdr:row>
      <xdr:rowOff>19050</xdr:rowOff>
    </xdr:to>
    <xdr:cxnSp macro="">
      <xdr:nvCxnSpPr>
        <xdr:cNvPr id="18502" name="AutoShape 33"/>
        <xdr:cNvCxnSpPr>
          <a:cxnSpLocks noChangeShapeType="1"/>
        </xdr:cNvCxnSpPr>
      </xdr:nvCxnSpPr>
      <xdr:spPr bwMode="auto">
        <a:xfrm>
          <a:off x="4143375" y="2847975"/>
          <a:ext cx="0" cy="3333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266700</xdr:colOff>
      <xdr:row>17</xdr:row>
      <xdr:rowOff>0</xdr:rowOff>
    </xdr:from>
    <xdr:to>
      <xdr:col>7</xdr:col>
      <xdr:colOff>247650</xdr:colOff>
      <xdr:row>19</xdr:row>
      <xdr:rowOff>9525</xdr:rowOff>
    </xdr:to>
    <xdr:cxnSp macro="">
      <xdr:nvCxnSpPr>
        <xdr:cNvPr id="18503" name="AutoShape 34"/>
        <xdr:cNvCxnSpPr>
          <a:cxnSpLocks noChangeShapeType="1"/>
        </xdr:cNvCxnSpPr>
      </xdr:nvCxnSpPr>
      <xdr:spPr bwMode="auto">
        <a:xfrm>
          <a:off x="4124325" y="2847975"/>
          <a:ext cx="6858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247650</xdr:colOff>
      <xdr:row>13</xdr:row>
      <xdr:rowOff>9525</xdr:rowOff>
    </xdr:from>
    <xdr:to>
      <xdr:col>10</xdr:col>
      <xdr:colOff>200025</xdr:colOff>
      <xdr:row>14</xdr:row>
      <xdr:rowOff>133350</xdr:rowOff>
    </xdr:to>
    <xdr:cxnSp macro="">
      <xdr:nvCxnSpPr>
        <xdr:cNvPr id="18504" name="AutoShape 35"/>
        <xdr:cNvCxnSpPr>
          <a:cxnSpLocks noChangeShapeType="1"/>
        </xdr:cNvCxnSpPr>
      </xdr:nvCxnSpPr>
      <xdr:spPr bwMode="auto">
        <a:xfrm flipH="1">
          <a:off x="5876925" y="221932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200025</xdr:colOff>
      <xdr:row>12</xdr:row>
      <xdr:rowOff>152400</xdr:rowOff>
    </xdr:from>
    <xdr:to>
      <xdr:col>10</xdr:col>
      <xdr:colOff>200025</xdr:colOff>
      <xdr:row>15</xdr:row>
      <xdr:rowOff>0</xdr:rowOff>
    </xdr:to>
    <xdr:cxnSp macro="">
      <xdr:nvCxnSpPr>
        <xdr:cNvPr id="18505" name="AutoShape 36"/>
        <xdr:cNvCxnSpPr>
          <a:cxnSpLocks noChangeShapeType="1"/>
        </xdr:cNvCxnSpPr>
      </xdr:nvCxnSpPr>
      <xdr:spPr bwMode="auto">
        <a:xfrm>
          <a:off x="6534150" y="220027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276225</xdr:colOff>
      <xdr:row>13</xdr:row>
      <xdr:rowOff>0</xdr:rowOff>
    </xdr:from>
    <xdr:to>
      <xdr:col>10</xdr:col>
      <xdr:colOff>200025</xdr:colOff>
      <xdr:row>14</xdr:row>
      <xdr:rowOff>133350</xdr:rowOff>
    </xdr:to>
    <xdr:cxnSp macro="">
      <xdr:nvCxnSpPr>
        <xdr:cNvPr id="18506" name="AutoShape 37"/>
        <xdr:cNvCxnSpPr>
          <a:cxnSpLocks noChangeShapeType="1"/>
        </xdr:cNvCxnSpPr>
      </xdr:nvCxnSpPr>
      <xdr:spPr bwMode="auto">
        <a:xfrm flipH="1">
          <a:off x="5324475" y="2209800"/>
          <a:ext cx="12096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3</xdr:row>
      <xdr:rowOff>152400</xdr:rowOff>
    </xdr:to>
    <xdr:sp macro="" textlink="">
      <xdr:nvSpPr>
        <xdr:cNvPr id="19457" name="AutoShape 1"/>
        <xdr:cNvSpPr>
          <a:spLocks noChangeArrowheads="1"/>
        </xdr:cNvSpPr>
      </xdr:nvSpPr>
      <xdr:spPr bwMode="auto">
        <a:xfrm>
          <a:off x="0" y="314325"/>
          <a:ext cx="0" cy="3143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18</xdr:row>
      <xdr:rowOff>9525</xdr:rowOff>
    </xdr:from>
    <xdr:to>
      <xdr:col>0</xdr:col>
      <xdr:colOff>0</xdr:colOff>
      <xdr:row>20</xdr:row>
      <xdr:rowOff>171450</xdr:rowOff>
    </xdr:to>
    <xdr:sp macro="" textlink="">
      <xdr:nvSpPr>
        <xdr:cNvPr id="19458" name="AutoShape 2"/>
        <xdr:cNvSpPr>
          <a:spLocks noChangeArrowheads="1"/>
        </xdr:cNvSpPr>
      </xdr:nvSpPr>
      <xdr:spPr bwMode="auto">
        <a:xfrm>
          <a:off x="0" y="3009900"/>
          <a:ext cx="0" cy="48577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39</xdr:row>
      <xdr:rowOff>47625</xdr:rowOff>
    </xdr:from>
    <xdr:to>
      <xdr:col>0</xdr:col>
      <xdr:colOff>0</xdr:colOff>
      <xdr:row>42</xdr:row>
      <xdr:rowOff>19050</xdr:rowOff>
    </xdr:to>
    <xdr:sp macro="" textlink="">
      <xdr:nvSpPr>
        <xdr:cNvPr id="19459" name="AutoShape 3"/>
        <xdr:cNvSpPr>
          <a:spLocks noChangeArrowheads="1"/>
        </xdr:cNvSpPr>
      </xdr:nvSpPr>
      <xdr:spPr bwMode="auto">
        <a:xfrm flipH="1">
          <a:off x="0" y="6343650"/>
          <a:ext cx="0" cy="4286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0</xdr:colOff>
      <xdr:row>2</xdr:row>
      <xdr:rowOff>152400</xdr:rowOff>
    </xdr:from>
    <xdr:to>
      <xdr:col>7</xdr:col>
      <xdr:colOff>247650</xdr:colOff>
      <xdr:row>4</xdr:row>
      <xdr:rowOff>247650</xdr:rowOff>
    </xdr:to>
    <xdr:cxnSp macro="">
      <xdr:nvCxnSpPr>
        <xdr:cNvPr id="19497" name="AutoShape 4"/>
        <xdr:cNvCxnSpPr>
          <a:cxnSpLocks noChangeShapeType="1"/>
        </xdr:cNvCxnSpPr>
      </xdr:nvCxnSpPr>
      <xdr:spPr bwMode="auto">
        <a:xfrm rot="10800000" flipV="1">
          <a:off x="2571750" y="466725"/>
          <a:ext cx="2238375" cy="419100"/>
        </a:xfrm>
        <a:prstGeom prst="bentConnector3">
          <a:avLst>
            <a:gd name="adj1" fmla="val -42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247650</xdr:colOff>
      <xdr:row>2</xdr:row>
      <xdr:rowOff>152400</xdr:rowOff>
    </xdr:from>
    <xdr:to>
      <xdr:col>10</xdr:col>
      <xdr:colOff>400050</xdr:colOff>
      <xdr:row>4</xdr:row>
      <xdr:rowOff>247650</xdr:rowOff>
    </xdr:to>
    <xdr:cxnSp macro="">
      <xdr:nvCxnSpPr>
        <xdr:cNvPr id="19498" name="AutoShape 5"/>
        <xdr:cNvCxnSpPr>
          <a:cxnSpLocks noChangeShapeType="1"/>
        </xdr:cNvCxnSpPr>
      </xdr:nvCxnSpPr>
      <xdr:spPr bwMode="auto">
        <a:xfrm>
          <a:off x="4810125" y="466725"/>
          <a:ext cx="1924050" cy="419100"/>
        </a:xfrm>
        <a:prstGeom prst="bentConnector3">
          <a:avLst>
            <a:gd name="adj1" fmla="val 991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9525</xdr:colOff>
      <xdr:row>6</xdr:row>
      <xdr:rowOff>0</xdr:rowOff>
    </xdr:from>
    <xdr:to>
      <xdr:col>3</xdr:col>
      <xdr:colOff>361950</xdr:colOff>
      <xdr:row>8</xdr:row>
      <xdr:rowOff>0</xdr:rowOff>
    </xdr:to>
    <xdr:cxnSp macro="">
      <xdr:nvCxnSpPr>
        <xdr:cNvPr id="19499" name="AutoShape 6"/>
        <xdr:cNvCxnSpPr>
          <a:cxnSpLocks noChangeShapeType="1"/>
        </xdr:cNvCxnSpPr>
      </xdr:nvCxnSpPr>
      <xdr:spPr bwMode="auto">
        <a:xfrm rot="10800000" flipV="1">
          <a:off x="1419225" y="1104900"/>
          <a:ext cx="933450" cy="314325"/>
        </a:xfrm>
        <a:prstGeom prst="bentConnector3">
          <a:avLst>
            <a:gd name="adj1" fmla="val -90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457200</xdr:colOff>
      <xdr:row>6</xdr:row>
      <xdr:rowOff>9525</xdr:rowOff>
    </xdr:from>
    <xdr:to>
      <xdr:col>4</xdr:col>
      <xdr:colOff>561975</xdr:colOff>
      <xdr:row>8</xdr:row>
      <xdr:rowOff>0</xdr:rowOff>
    </xdr:to>
    <xdr:cxnSp macro="">
      <xdr:nvCxnSpPr>
        <xdr:cNvPr id="19500" name="AutoShape 7"/>
        <xdr:cNvCxnSpPr>
          <a:cxnSpLocks noChangeShapeType="1"/>
        </xdr:cNvCxnSpPr>
      </xdr:nvCxnSpPr>
      <xdr:spPr bwMode="auto">
        <a:xfrm>
          <a:off x="2447925" y="1114425"/>
          <a:ext cx="685800" cy="304800"/>
        </a:xfrm>
        <a:prstGeom prst="bentConnector3">
          <a:avLst>
            <a:gd name="adj1" fmla="val -1265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400050</xdr:colOff>
      <xdr:row>6</xdr:row>
      <xdr:rowOff>9525</xdr:rowOff>
    </xdr:from>
    <xdr:to>
      <xdr:col>12</xdr:col>
      <xdr:colOff>552450</xdr:colOff>
      <xdr:row>8</xdr:row>
      <xdr:rowOff>9525</xdr:rowOff>
    </xdr:to>
    <xdr:cxnSp macro="">
      <xdr:nvCxnSpPr>
        <xdr:cNvPr id="19501" name="AutoShape 8"/>
        <xdr:cNvCxnSpPr>
          <a:cxnSpLocks noChangeShapeType="1"/>
        </xdr:cNvCxnSpPr>
      </xdr:nvCxnSpPr>
      <xdr:spPr bwMode="auto">
        <a:xfrm>
          <a:off x="7153275" y="1114425"/>
          <a:ext cx="981075" cy="314325"/>
        </a:xfrm>
        <a:prstGeom prst="bentConnector3">
          <a:avLst>
            <a:gd name="adj1" fmla="val 2912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28575</xdr:colOff>
      <xdr:row>6</xdr:row>
      <xdr:rowOff>47625</xdr:rowOff>
    </xdr:from>
    <xdr:to>
      <xdr:col>11</xdr:col>
      <xdr:colOff>428625</xdr:colOff>
      <xdr:row>8</xdr:row>
      <xdr:rowOff>9525</xdr:rowOff>
    </xdr:to>
    <xdr:cxnSp macro="">
      <xdr:nvCxnSpPr>
        <xdr:cNvPr id="19502" name="AutoShape 9"/>
        <xdr:cNvCxnSpPr>
          <a:cxnSpLocks noChangeShapeType="1"/>
        </xdr:cNvCxnSpPr>
      </xdr:nvCxnSpPr>
      <xdr:spPr bwMode="auto">
        <a:xfrm rot="10800000" flipV="1">
          <a:off x="6362700" y="1152525"/>
          <a:ext cx="819150" cy="276225"/>
        </a:xfrm>
        <a:prstGeom prst="bentConnector3">
          <a:avLst>
            <a:gd name="adj1" fmla="val 117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9</xdr:row>
      <xdr:rowOff>19050</xdr:rowOff>
    </xdr:from>
    <xdr:to>
      <xdr:col>13</xdr:col>
      <xdr:colOff>371475</xdr:colOff>
      <xdr:row>10</xdr:row>
      <xdr:rowOff>142875</xdr:rowOff>
    </xdr:to>
    <xdr:cxnSp macro="">
      <xdr:nvCxnSpPr>
        <xdr:cNvPr id="19503" name="AutoShape 10"/>
        <xdr:cNvCxnSpPr>
          <a:cxnSpLocks noChangeShapeType="1"/>
        </xdr:cNvCxnSpPr>
      </xdr:nvCxnSpPr>
      <xdr:spPr bwMode="auto">
        <a:xfrm flipH="1">
          <a:off x="7877175" y="16002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0</xdr:rowOff>
    </xdr:from>
    <xdr:to>
      <xdr:col>13</xdr:col>
      <xdr:colOff>371475</xdr:colOff>
      <xdr:row>11</xdr:row>
      <xdr:rowOff>9525</xdr:rowOff>
    </xdr:to>
    <xdr:cxnSp macro="">
      <xdr:nvCxnSpPr>
        <xdr:cNvPr id="19504" name="AutoShape 11"/>
        <xdr:cNvCxnSpPr>
          <a:cxnSpLocks noChangeShapeType="1"/>
        </xdr:cNvCxnSpPr>
      </xdr:nvCxnSpPr>
      <xdr:spPr bwMode="auto">
        <a:xfrm>
          <a:off x="8534400" y="15811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9525</xdr:rowOff>
    </xdr:from>
    <xdr:to>
      <xdr:col>14</xdr:col>
      <xdr:colOff>304800</xdr:colOff>
      <xdr:row>10</xdr:row>
      <xdr:rowOff>142875</xdr:rowOff>
    </xdr:to>
    <xdr:cxnSp macro="">
      <xdr:nvCxnSpPr>
        <xdr:cNvPr id="19505" name="AutoShape 12"/>
        <xdr:cNvCxnSpPr>
          <a:cxnSpLocks noChangeShapeType="1"/>
        </xdr:cNvCxnSpPr>
      </xdr:nvCxnSpPr>
      <xdr:spPr bwMode="auto">
        <a:xfrm>
          <a:off x="8534400" y="15906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266700</xdr:colOff>
      <xdr:row>9</xdr:row>
      <xdr:rowOff>9525</xdr:rowOff>
    </xdr:from>
    <xdr:to>
      <xdr:col>9</xdr:col>
      <xdr:colOff>342900</xdr:colOff>
      <xdr:row>10</xdr:row>
      <xdr:rowOff>133350</xdr:rowOff>
    </xdr:to>
    <xdr:cxnSp macro="">
      <xdr:nvCxnSpPr>
        <xdr:cNvPr id="19506" name="AutoShape 13"/>
        <xdr:cNvCxnSpPr>
          <a:cxnSpLocks noChangeShapeType="1"/>
        </xdr:cNvCxnSpPr>
      </xdr:nvCxnSpPr>
      <xdr:spPr bwMode="auto">
        <a:xfrm flipH="1">
          <a:off x="5314950" y="159067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8</xdr:row>
      <xdr:rowOff>152400</xdr:rowOff>
    </xdr:from>
    <xdr:to>
      <xdr:col>9</xdr:col>
      <xdr:colOff>342900</xdr:colOff>
      <xdr:row>11</xdr:row>
      <xdr:rowOff>0</xdr:rowOff>
    </xdr:to>
    <xdr:cxnSp macro="">
      <xdr:nvCxnSpPr>
        <xdr:cNvPr id="19507" name="AutoShape 14"/>
        <xdr:cNvCxnSpPr>
          <a:cxnSpLocks noChangeShapeType="1"/>
        </xdr:cNvCxnSpPr>
      </xdr:nvCxnSpPr>
      <xdr:spPr bwMode="auto">
        <a:xfrm>
          <a:off x="5972175" y="157162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9</xdr:row>
      <xdr:rowOff>0</xdr:rowOff>
    </xdr:from>
    <xdr:to>
      <xdr:col>10</xdr:col>
      <xdr:colOff>276225</xdr:colOff>
      <xdr:row>10</xdr:row>
      <xdr:rowOff>133350</xdr:rowOff>
    </xdr:to>
    <xdr:cxnSp macro="">
      <xdr:nvCxnSpPr>
        <xdr:cNvPr id="19508" name="AutoShape 15"/>
        <xdr:cNvCxnSpPr>
          <a:cxnSpLocks noChangeShapeType="1"/>
        </xdr:cNvCxnSpPr>
      </xdr:nvCxnSpPr>
      <xdr:spPr bwMode="auto">
        <a:xfrm>
          <a:off x="5972175" y="1581150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371475</xdr:colOff>
      <xdr:row>9</xdr:row>
      <xdr:rowOff>9525</xdr:rowOff>
    </xdr:from>
    <xdr:to>
      <xdr:col>11</xdr:col>
      <xdr:colOff>409575</xdr:colOff>
      <xdr:row>10</xdr:row>
      <xdr:rowOff>142875</xdr:rowOff>
    </xdr:to>
    <xdr:cxnSp macro="">
      <xdr:nvCxnSpPr>
        <xdr:cNvPr id="19509" name="AutoShape 16"/>
        <xdr:cNvCxnSpPr>
          <a:cxnSpLocks noChangeShapeType="1"/>
        </xdr:cNvCxnSpPr>
      </xdr:nvCxnSpPr>
      <xdr:spPr bwMode="auto">
        <a:xfrm>
          <a:off x="6000750" y="1590675"/>
          <a:ext cx="116205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409575</xdr:colOff>
      <xdr:row>9</xdr:row>
      <xdr:rowOff>0</xdr:rowOff>
    </xdr:from>
    <xdr:to>
      <xdr:col>1</xdr:col>
      <xdr:colOff>409575</xdr:colOff>
      <xdr:row>10</xdr:row>
      <xdr:rowOff>152400</xdr:rowOff>
    </xdr:to>
    <xdr:cxnSp macro="">
      <xdr:nvCxnSpPr>
        <xdr:cNvPr id="19510" name="AutoShape 17"/>
        <xdr:cNvCxnSpPr>
          <a:cxnSpLocks noChangeShapeType="1"/>
        </xdr:cNvCxnSpPr>
      </xdr:nvCxnSpPr>
      <xdr:spPr bwMode="auto">
        <a:xfrm>
          <a:off x="990600" y="1581150"/>
          <a:ext cx="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323850</xdr:colOff>
      <xdr:row>9</xdr:row>
      <xdr:rowOff>0</xdr:rowOff>
    </xdr:from>
    <xdr:to>
      <xdr:col>5</xdr:col>
      <xdr:colOff>304800</xdr:colOff>
      <xdr:row>10</xdr:row>
      <xdr:rowOff>133350</xdr:rowOff>
    </xdr:to>
    <xdr:cxnSp macro="">
      <xdr:nvCxnSpPr>
        <xdr:cNvPr id="19511" name="AutoShape 18"/>
        <xdr:cNvCxnSpPr>
          <a:cxnSpLocks noChangeShapeType="1"/>
        </xdr:cNvCxnSpPr>
      </xdr:nvCxnSpPr>
      <xdr:spPr bwMode="auto">
        <a:xfrm flipH="1">
          <a:off x="2895600" y="1581150"/>
          <a:ext cx="5619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9</xdr:row>
      <xdr:rowOff>9525</xdr:rowOff>
    </xdr:from>
    <xdr:to>
      <xdr:col>6</xdr:col>
      <xdr:colOff>323850</xdr:colOff>
      <xdr:row>10</xdr:row>
      <xdr:rowOff>114300</xdr:rowOff>
    </xdr:to>
    <xdr:cxnSp macro="">
      <xdr:nvCxnSpPr>
        <xdr:cNvPr id="19512" name="AutoShape 19"/>
        <xdr:cNvCxnSpPr>
          <a:cxnSpLocks noChangeShapeType="1"/>
        </xdr:cNvCxnSpPr>
      </xdr:nvCxnSpPr>
      <xdr:spPr bwMode="auto">
        <a:xfrm>
          <a:off x="3457575" y="1590675"/>
          <a:ext cx="723900" cy="2571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323850</xdr:colOff>
      <xdr:row>13</xdr:row>
      <xdr:rowOff>0</xdr:rowOff>
    </xdr:from>
    <xdr:to>
      <xdr:col>1</xdr:col>
      <xdr:colOff>400050</xdr:colOff>
      <xdr:row>14</xdr:row>
      <xdr:rowOff>123825</xdr:rowOff>
    </xdr:to>
    <xdr:cxnSp macro="">
      <xdr:nvCxnSpPr>
        <xdr:cNvPr id="19513" name="AutoShape 20"/>
        <xdr:cNvCxnSpPr>
          <a:cxnSpLocks noChangeShapeType="1"/>
        </xdr:cNvCxnSpPr>
      </xdr:nvCxnSpPr>
      <xdr:spPr bwMode="auto">
        <a:xfrm flipH="1">
          <a:off x="323850" y="22098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142875</xdr:rowOff>
    </xdr:from>
    <xdr:to>
      <xdr:col>1</xdr:col>
      <xdr:colOff>400050</xdr:colOff>
      <xdr:row>14</xdr:row>
      <xdr:rowOff>152400</xdr:rowOff>
    </xdr:to>
    <xdr:cxnSp macro="">
      <xdr:nvCxnSpPr>
        <xdr:cNvPr id="19514" name="AutoShape 21"/>
        <xdr:cNvCxnSpPr>
          <a:cxnSpLocks noChangeShapeType="1"/>
        </xdr:cNvCxnSpPr>
      </xdr:nvCxnSpPr>
      <xdr:spPr bwMode="auto">
        <a:xfrm>
          <a:off x="981075" y="21907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152400</xdr:rowOff>
    </xdr:from>
    <xdr:to>
      <xdr:col>2</xdr:col>
      <xdr:colOff>209550</xdr:colOff>
      <xdr:row>14</xdr:row>
      <xdr:rowOff>123825</xdr:rowOff>
    </xdr:to>
    <xdr:cxnSp macro="">
      <xdr:nvCxnSpPr>
        <xdr:cNvPr id="19515" name="AutoShape 22"/>
        <xdr:cNvCxnSpPr>
          <a:cxnSpLocks noChangeShapeType="1"/>
        </xdr:cNvCxnSpPr>
      </xdr:nvCxnSpPr>
      <xdr:spPr bwMode="auto">
        <a:xfrm>
          <a:off x="981075" y="22002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314325</xdr:colOff>
      <xdr:row>13</xdr:row>
      <xdr:rowOff>9525</xdr:rowOff>
    </xdr:from>
    <xdr:to>
      <xdr:col>6</xdr:col>
      <xdr:colOff>342900</xdr:colOff>
      <xdr:row>14</xdr:row>
      <xdr:rowOff>142875</xdr:rowOff>
    </xdr:to>
    <xdr:cxnSp macro="">
      <xdr:nvCxnSpPr>
        <xdr:cNvPr id="19516" name="AutoShape 23"/>
        <xdr:cNvCxnSpPr>
          <a:cxnSpLocks noChangeShapeType="1"/>
        </xdr:cNvCxnSpPr>
      </xdr:nvCxnSpPr>
      <xdr:spPr bwMode="auto">
        <a:xfrm flipH="1">
          <a:off x="2305050" y="2219325"/>
          <a:ext cx="18954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342900</xdr:colOff>
      <xdr:row>12</xdr:row>
      <xdr:rowOff>152400</xdr:rowOff>
    </xdr:from>
    <xdr:to>
      <xdr:col>6</xdr:col>
      <xdr:colOff>342900</xdr:colOff>
      <xdr:row>14</xdr:row>
      <xdr:rowOff>152400</xdr:rowOff>
    </xdr:to>
    <xdr:cxnSp macro="">
      <xdr:nvCxnSpPr>
        <xdr:cNvPr id="19517" name="AutoShape 24"/>
        <xdr:cNvCxnSpPr>
          <a:cxnSpLocks noChangeShapeType="1"/>
        </xdr:cNvCxnSpPr>
      </xdr:nvCxnSpPr>
      <xdr:spPr bwMode="auto">
        <a:xfrm flipH="1">
          <a:off x="2914650" y="2200275"/>
          <a:ext cx="1285875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361950</xdr:colOff>
      <xdr:row>13</xdr:row>
      <xdr:rowOff>0</xdr:rowOff>
    </xdr:from>
    <xdr:to>
      <xdr:col>6</xdr:col>
      <xdr:colOff>342900</xdr:colOff>
      <xdr:row>14</xdr:row>
      <xdr:rowOff>133350</xdr:rowOff>
    </xdr:to>
    <xdr:cxnSp macro="">
      <xdr:nvCxnSpPr>
        <xdr:cNvPr id="19518" name="AutoShape 25"/>
        <xdr:cNvCxnSpPr>
          <a:cxnSpLocks noChangeShapeType="1"/>
        </xdr:cNvCxnSpPr>
      </xdr:nvCxnSpPr>
      <xdr:spPr bwMode="auto">
        <a:xfrm flipH="1">
          <a:off x="3514725" y="2209800"/>
          <a:ext cx="6858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371475</xdr:colOff>
      <xdr:row>13</xdr:row>
      <xdr:rowOff>0</xdr:rowOff>
    </xdr:from>
    <xdr:to>
      <xdr:col>6</xdr:col>
      <xdr:colOff>371475</xdr:colOff>
      <xdr:row>15</xdr:row>
      <xdr:rowOff>38100</xdr:rowOff>
    </xdr:to>
    <xdr:cxnSp macro="">
      <xdr:nvCxnSpPr>
        <xdr:cNvPr id="19519" name="AutoShape 26"/>
        <xdr:cNvCxnSpPr>
          <a:cxnSpLocks noChangeShapeType="1"/>
        </xdr:cNvCxnSpPr>
      </xdr:nvCxnSpPr>
      <xdr:spPr bwMode="auto">
        <a:xfrm>
          <a:off x="4229100" y="2209800"/>
          <a:ext cx="0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276225</xdr:colOff>
      <xdr:row>16</xdr:row>
      <xdr:rowOff>152400</xdr:rowOff>
    </xdr:from>
    <xdr:to>
      <xdr:col>6</xdr:col>
      <xdr:colOff>314325</xdr:colOff>
      <xdr:row>18</xdr:row>
      <xdr:rowOff>133350</xdr:rowOff>
    </xdr:to>
    <xdr:cxnSp macro="">
      <xdr:nvCxnSpPr>
        <xdr:cNvPr id="19520" name="AutoShape 27"/>
        <xdr:cNvCxnSpPr>
          <a:cxnSpLocks noChangeShapeType="1"/>
        </xdr:cNvCxnSpPr>
      </xdr:nvCxnSpPr>
      <xdr:spPr bwMode="auto">
        <a:xfrm flipH="1">
          <a:off x="276225" y="2838450"/>
          <a:ext cx="38957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581025</xdr:colOff>
      <xdr:row>16</xdr:row>
      <xdr:rowOff>133350</xdr:rowOff>
    </xdr:from>
    <xdr:to>
      <xdr:col>6</xdr:col>
      <xdr:colOff>314325</xdr:colOff>
      <xdr:row>18</xdr:row>
      <xdr:rowOff>133350</xdr:rowOff>
    </xdr:to>
    <xdr:cxnSp macro="">
      <xdr:nvCxnSpPr>
        <xdr:cNvPr id="19521" name="AutoShape 28"/>
        <xdr:cNvCxnSpPr>
          <a:cxnSpLocks noChangeShapeType="1"/>
        </xdr:cNvCxnSpPr>
      </xdr:nvCxnSpPr>
      <xdr:spPr bwMode="auto">
        <a:xfrm flipH="1">
          <a:off x="1162050" y="2819400"/>
          <a:ext cx="30099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16</xdr:row>
      <xdr:rowOff>142875</xdr:rowOff>
    </xdr:from>
    <xdr:to>
      <xdr:col>6</xdr:col>
      <xdr:colOff>314325</xdr:colOff>
      <xdr:row>18</xdr:row>
      <xdr:rowOff>152400</xdr:rowOff>
    </xdr:to>
    <xdr:cxnSp macro="">
      <xdr:nvCxnSpPr>
        <xdr:cNvPr id="19522" name="AutoShape 29"/>
        <xdr:cNvCxnSpPr>
          <a:cxnSpLocks noChangeShapeType="1"/>
        </xdr:cNvCxnSpPr>
      </xdr:nvCxnSpPr>
      <xdr:spPr bwMode="auto">
        <a:xfrm flipH="1">
          <a:off x="1800225" y="2828925"/>
          <a:ext cx="2371725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419100</xdr:colOff>
      <xdr:row>16</xdr:row>
      <xdr:rowOff>142875</xdr:rowOff>
    </xdr:from>
    <xdr:to>
      <xdr:col>6</xdr:col>
      <xdr:colOff>342900</xdr:colOff>
      <xdr:row>18</xdr:row>
      <xdr:rowOff>142875</xdr:rowOff>
    </xdr:to>
    <xdr:cxnSp macro="">
      <xdr:nvCxnSpPr>
        <xdr:cNvPr id="19523" name="AutoShape 30"/>
        <xdr:cNvCxnSpPr>
          <a:cxnSpLocks noChangeShapeType="1"/>
        </xdr:cNvCxnSpPr>
      </xdr:nvCxnSpPr>
      <xdr:spPr bwMode="auto">
        <a:xfrm flipH="1">
          <a:off x="2409825" y="2828925"/>
          <a:ext cx="17907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276225</xdr:colOff>
      <xdr:row>17</xdr:row>
      <xdr:rowOff>9525</xdr:rowOff>
    </xdr:from>
    <xdr:to>
      <xdr:col>6</xdr:col>
      <xdr:colOff>295275</xdr:colOff>
      <xdr:row>19</xdr:row>
      <xdr:rowOff>0</xdr:rowOff>
    </xdr:to>
    <xdr:cxnSp macro="">
      <xdr:nvCxnSpPr>
        <xdr:cNvPr id="19524" name="AutoShape 31"/>
        <xdr:cNvCxnSpPr>
          <a:cxnSpLocks noChangeShapeType="1"/>
        </xdr:cNvCxnSpPr>
      </xdr:nvCxnSpPr>
      <xdr:spPr bwMode="auto">
        <a:xfrm flipH="1">
          <a:off x="2847975" y="2857500"/>
          <a:ext cx="13049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17</xdr:row>
      <xdr:rowOff>9525</xdr:rowOff>
    </xdr:from>
    <xdr:to>
      <xdr:col>6</xdr:col>
      <xdr:colOff>295275</xdr:colOff>
      <xdr:row>18</xdr:row>
      <xdr:rowOff>142875</xdr:rowOff>
    </xdr:to>
    <xdr:cxnSp macro="">
      <xdr:nvCxnSpPr>
        <xdr:cNvPr id="19525" name="AutoShape 32"/>
        <xdr:cNvCxnSpPr>
          <a:cxnSpLocks noChangeShapeType="1"/>
        </xdr:cNvCxnSpPr>
      </xdr:nvCxnSpPr>
      <xdr:spPr bwMode="auto">
        <a:xfrm flipH="1">
          <a:off x="3457575" y="2857500"/>
          <a:ext cx="6953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285750</xdr:colOff>
      <xdr:row>17</xdr:row>
      <xdr:rowOff>0</xdr:rowOff>
    </xdr:from>
    <xdr:to>
      <xdr:col>6</xdr:col>
      <xdr:colOff>285750</xdr:colOff>
      <xdr:row>19</xdr:row>
      <xdr:rowOff>19050</xdr:rowOff>
    </xdr:to>
    <xdr:cxnSp macro="">
      <xdr:nvCxnSpPr>
        <xdr:cNvPr id="19526" name="AutoShape 33"/>
        <xdr:cNvCxnSpPr>
          <a:cxnSpLocks noChangeShapeType="1"/>
        </xdr:cNvCxnSpPr>
      </xdr:nvCxnSpPr>
      <xdr:spPr bwMode="auto">
        <a:xfrm>
          <a:off x="4143375" y="2847975"/>
          <a:ext cx="0" cy="3333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266700</xdr:colOff>
      <xdr:row>17</xdr:row>
      <xdr:rowOff>0</xdr:rowOff>
    </xdr:from>
    <xdr:to>
      <xdr:col>7</xdr:col>
      <xdr:colOff>247650</xdr:colOff>
      <xdr:row>19</xdr:row>
      <xdr:rowOff>9525</xdr:rowOff>
    </xdr:to>
    <xdr:cxnSp macro="">
      <xdr:nvCxnSpPr>
        <xdr:cNvPr id="19527" name="AutoShape 34"/>
        <xdr:cNvCxnSpPr>
          <a:cxnSpLocks noChangeShapeType="1"/>
        </xdr:cNvCxnSpPr>
      </xdr:nvCxnSpPr>
      <xdr:spPr bwMode="auto">
        <a:xfrm>
          <a:off x="4124325" y="2847975"/>
          <a:ext cx="6858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247650</xdr:colOff>
      <xdr:row>13</xdr:row>
      <xdr:rowOff>9525</xdr:rowOff>
    </xdr:from>
    <xdr:to>
      <xdr:col>10</xdr:col>
      <xdr:colOff>200025</xdr:colOff>
      <xdr:row>14</xdr:row>
      <xdr:rowOff>133350</xdr:rowOff>
    </xdr:to>
    <xdr:cxnSp macro="">
      <xdr:nvCxnSpPr>
        <xdr:cNvPr id="19528" name="AutoShape 35"/>
        <xdr:cNvCxnSpPr>
          <a:cxnSpLocks noChangeShapeType="1"/>
        </xdr:cNvCxnSpPr>
      </xdr:nvCxnSpPr>
      <xdr:spPr bwMode="auto">
        <a:xfrm flipH="1">
          <a:off x="5876925" y="221932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200025</xdr:colOff>
      <xdr:row>12</xdr:row>
      <xdr:rowOff>152400</xdr:rowOff>
    </xdr:from>
    <xdr:to>
      <xdr:col>10</xdr:col>
      <xdr:colOff>200025</xdr:colOff>
      <xdr:row>15</xdr:row>
      <xdr:rowOff>0</xdr:rowOff>
    </xdr:to>
    <xdr:cxnSp macro="">
      <xdr:nvCxnSpPr>
        <xdr:cNvPr id="19529" name="AutoShape 36"/>
        <xdr:cNvCxnSpPr>
          <a:cxnSpLocks noChangeShapeType="1"/>
        </xdr:cNvCxnSpPr>
      </xdr:nvCxnSpPr>
      <xdr:spPr bwMode="auto">
        <a:xfrm>
          <a:off x="6534150" y="220027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276225</xdr:colOff>
      <xdr:row>13</xdr:row>
      <xdr:rowOff>0</xdr:rowOff>
    </xdr:from>
    <xdr:to>
      <xdr:col>10</xdr:col>
      <xdr:colOff>200025</xdr:colOff>
      <xdr:row>14</xdr:row>
      <xdr:rowOff>133350</xdr:rowOff>
    </xdr:to>
    <xdr:cxnSp macro="">
      <xdr:nvCxnSpPr>
        <xdr:cNvPr id="19530" name="AutoShape 37"/>
        <xdr:cNvCxnSpPr>
          <a:cxnSpLocks noChangeShapeType="1"/>
        </xdr:cNvCxnSpPr>
      </xdr:nvCxnSpPr>
      <xdr:spPr bwMode="auto">
        <a:xfrm flipH="1">
          <a:off x="5324475" y="2209800"/>
          <a:ext cx="12096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3</xdr:row>
      <xdr:rowOff>152400</xdr:rowOff>
    </xdr:to>
    <xdr:sp macro="" textlink="">
      <xdr:nvSpPr>
        <xdr:cNvPr id="20481" name="AutoShape 1"/>
        <xdr:cNvSpPr>
          <a:spLocks noChangeArrowheads="1"/>
        </xdr:cNvSpPr>
      </xdr:nvSpPr>
      <xdr:spPr bwMode="auto">
        <a:xfrm>
          <a:off x="0" y="314325"/>
          <a:ext cx="0" cy="3143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18</xdr:row>
      <xdr:rowOff>9525</xdr:rowOff>
    </xdr:from>
    <xdr:to>
      <xdr:col>0</xdr:col>
      <xdr:colOff>0</xdr:colOff>
      <xdr:row>20</xdr:row>
      <xdr:rowOff>171450</xdr:rowOff>
    </xdr:to>
    <xdr:sp macro="" textlink="">
      <xdr:nvSpPr>
        <xdr:cNvPr id="20482" name="AutoShape 2"/>
        <xdr:cNvSpPr>
          <a:spLocks noChangeArrowheads="1"/>
        </xdr:cNvSpPr>
      </xdr:nvSpPr>
      <xdr:spPr bwMode="auto">
        <a:xfrm>
          <a:off x="0" y="3009900"/>
          <a:ext cx="0" cy="48577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39</xdr:row>
      <xdr:rowOff>47625</xdr:rowOff>
    </xdr:from>
    <xdr:to>
      <xdr:col>0</xdr:col>
      <xdr:colOff>0</xdr:colOff>
      <xdr:row>42</xdr:row>
      <xdr:rowOff>19050</xdr:rowOff>
    </xdr:to>
    <xdr:sp macro="" textlink="">
      <xdr:nvSpPr>
        <xdr:cNvPr id="20483" name="AutoShape 3"/>
        <xdr:cNvSpPr>
          <a:spLocks noChangeArrowheads="1"/>
        </xdr:cNvSpPr>
      </xdr:nvSpPr>
      <xdr:spPr bwMode="auto">
        <a:xfrm flipH="1">
          <a:off x="0" y="6343650"/>
          <a:ext cx="0" cy="4286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0</xdr:colOff>
      <xdr:row>2</xdr:row>
      <xdr:rowOff>152400</xdr:rowOff>
    </xdr:from>
    <xdr:to>
      <xdr:col>7</xdr:col>
      <xdr:colOff>247650</xdr:colOff>
      <xdr:row>4</xdr:row>
      <xdr:rowOff>247650</xdr:rowOff>
    </xdr:to>
    <xdr:cxnSp macro="">
      <xdr:nvCxnSpPr>
        <xdr:cNvPr id="20521" name="AutoShape 4"/>
        <xdr:cNvCxnSpPr>
          <a:cxnSpLocks noChangeShapeType="1"/>
        </xdr:cNvCxnSpPr>
      </xdr:nvCxnSpPr>
      <xdr:spPr bwMode="auto">
        <a:xfrm rot="10800000" flipV="1">
          <a:off x="2571750" y="466725"/>
          <a:ext cx="2238375" cy="419100"/>
        </a:xfrm>
        <a:prstGeom prst="bentConnector3">
          <a:avLst>
            <a:gd name="adj1" fmla="val -42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247650</xdr:colOff>
      <xdr:row>2</xdr:row>
      <xdr:rowOff>152400</xdr:rowOff>
    </xdr:from>
    <xdr:to>
      <xdr:col>10</xdr:col>
      <xdr:colOff>400050</xdr:colOff>
      <xdr:row>4</xdr:row>
      <xdr:rowOff>247650</xdr:rowOff>
    </xdr:to>
    <xdr:cxnSp macro="">
      <xdr:nvCxnSpPr>
        <xdr:cNvPr id="20522" name="AutoShape 5"/>
        <xdr:cNvCxnSpPr>
          <a:cxnSpLocks noChangeShapeType="1"/>
        </xdr:cNvCxnSpPr>
      </xdr:nvCxnSpPr>
      <xdr:spPr bwMode="auto">
        <a:xfrm>
          <a:off x="4810125" y="466725"/>
          <a:ext cx="1924050" cy="419100"/>
        </a:xfrm>
        <a:prstGeom prst="bentConnector3">
          <a:avLst>
            <a:gd name="adj1" fmla="val 991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9525</xdr:colOff>
      <xdr:row>6</xdr:row>
      <xdr:rowOff>0</xdr:rowOff>
    </xdr:from>
    <xdr:to>
      <xdr:col>3</xdr:col>
      <xdr:colOff>361950</xdr:colOff>
      <xdr:row>8</xdr:row>
      <xdr:rowOff>0</xdr:rowOff>
    </xdr:to>
    <xdr:cxnSp macro="">
      <xdr:nvCxnSpPr>
        <xdr:cNvPr id="20523" name="AutoShape 6"/>
        <xdr:cNvCxnSpPr>
          <a:cxnSpLocks noChangeShapeType="1"/>
        </xdr:cNvCxnSpPr>
      </xdr:nvCxnSpPr>
      <xdr:spPr bwMode="auto">
        <a:xfrm rot="10800000" flipV="1">
          <a:off x="1419225" y="1104900"/>
          <a:ext cx="933450" cy="314325"/>
        </a:xfrm>
        <a:prstGeom prst="bentConnector3">
          <a:avLst>
            <a:gd name="adj1" fmla="val -90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419100</xdr:colOff>
      <xdr:row>6</xdr:row>
      <xdr:rowOff>0</xdr:rowOff>
    </xdr:from>
    <xdr:to>
      <xdr:col>4</xdr:col>
      <xdr:colOff>561975</xdr:colOff>
      <xdr:row>8</xdr:row>
      <xdr:rowOff>0</xdr:rowOff>
    </xdr:to>
    <xdr:cxnSp macro="">
      <xdr:nvCxnSpPr>
        <xdr:cNvPr id="20524" name="AutoShape 7"/>
        <xdr:cNvCxnSpPr>
          <a:cxnSpLocks noChangeShapeType="1"/>
        </xdr:cNvCxnSpPr>
      </xdr:nvCxnSpPr>
      <xdr:spPr bwMode="auto">
        <a:xfrm>
          <a:off x="2409825" y="1104900"/>
          <a:ext cx="723900" cy="314325"/>
        </a:xfrm>
        <a:prstGeom prst="bentConnector3">
          <a:avLst>
            <a:gd name="adj1" fmla="val -6579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419100</xdr:colOff>
      <xdr:row>5</xdr:row>
      <xdr:rowOff>152400</xdr:rowOff>
    </xdr:from>
    <xdr:to>
      <xdr:col>12</xdr:col>
      <xdr:colOff>552450</xdr:colOff>
      <xdr:row>8</xdr:row>
      <xdr:rowOff>9525</xdr:rowOff>
    </xdr:to>
    <xdr:cxnSp macro="">
      <xdr:nvCxnSpPr>
        <xdr:cNvPr id="20525" name="AutoShape 8"/>
        <xdr:cNvCxnSpPr>
          <a:cxnSpLocks noChangeShapeType="1"/>
        </xdr:cNvCxnSpPr>
      </xdr:nvCxnSpPr>
      <xdr:spPr bwMode="auto">
        <a:xfrm>
          <a:off x="7172325" y="1095375"/>
          <a:ext cx="962025" cy="333375"/>
        </a:xfrm>
        <a:prstGeom prst="bentConnector3">
          <a:avLst>
            <a:gd name="adj1" fmla="val 4455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28577</xdr:colOff>
      <xdr:row>5</xdr:row>
      <xdr:rowOff>152400</xdr:rowOff>
    </xdr:from>
    <xdr:to>
      <xdr:col>11</xdr:col>
      <xdr:colOff>352425</xdr:colOff>
      <xdr:row>8</xdr:row>
      <xdr:rowOff>9524</xdr:rowOff>
    </xdr:to>
    <xdr:cxnSp macro="">
      <xdr:nvCxnSpPr>
        <xdr:cNvPr id="20526" name="AutoShape 9"/>
        <xdr:cNvCxnSpPr>
          <a:cxnSpLocks noChangeShapeType="1"/>
        </xdr:cNvCxnSpPr>
      </xdr:nvCxnSpPr>
      <xdr:spPr bwMode="auto">
        <a:xfrm rot="10800000" flipV="1">
          <a:off x="6362702" y="1095375"/>
          <a:ext cx="742948" cy="333374"/>
        </a:xfrm>
        <a:prstGeom prst="bentConnector3">
          <a:avLst>
            <a:gd name="adj1" fmla="val -15385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9</xdr:row>
      <xdr:rowOff>19050</xdr:rowOff>
    </xdr:from>
    <xdr:to>
      <xdr:col>13</xdr:col>
      <xdr:colOff>371475</xdr:colOff>
      <xdr:row>10</xdr:row>
      <xdr:rowOff>142875</xdr:rowOff>
    </xdr:to>
    <xdr:cxnSp macro="">
      <xdr:nvCxnSpPr>
        <xdr:cNvPr id="20527" name="AutoShape 10"/>
        <xdr:cNvCxnSpPr>
          <a:cxnSpLocks noChangeShapeType="1"/>
        </xdr:cNvCxnSpPr>
      </xdr:nvCxnSpPr>
      <xdr:spPr bwMode="auto">
        <a:xfrm flipH="1">
          <a:off x="7877175" y="16002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0</xdr:rowOff>
    </xdr:from>
    <xdr:to>
      <xdr:col>13</xdr:col>
      <xdr:colOff>371475</xdr:colOff>
      <xdr:row>11</xdr:row>
      <xdr:rowOff>9525</xdr:rowOff>
    </xdr:to>
    <xdr:cxnSp macro="">
      <xdr:nvCxnSpPr>
        <xdr:cNvPr id="20528" name="AutoShape 11"/>
        <xdr:cNvCxnSpPr>
          <a:cxnSpLocks noChangeShapeType="1"/>
        </xdr:cNvCxnSpPr>
      </xdr:nvCxnSpPr>
      <xdr:spPr bwMode="auto">
        <a:xfrm>
          <a:off x="8534400" y="15811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9525</xdr:rowOff>
    </xdr:from>
    <xdr:to>
      <xdr:col>14</xdr:col>
      <xdr:colOff>304800</xdr:colOff>
      <xdr:row>10</xdr:row>
      <xdr:rowOff>142875</xdr:rowOff>
    </xdr:to>
    <xdr:cxnSp macro="">
      <xdr:nvCxnSpPr>
        <xdr:cNvPr id="20529" name="AutoShape 12"/>
        <xdr:cNvCxnSpPr>
          <a:cxnSpLocks noChangeShapeType="1"/>
        </xdr:cNvCxnSpPr>
      </xdr:nvCxnSpPr>
      <xdr:spPr bwMode="auto">
        <a:xfrm>
          <a:off x="8534400" y="15906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266700</xdr:colOff>
      <xdr:row>9</xdr:row>
      <xdr:rowOff>9525</xdr:rowOff>
    </xdr:from>
    <xdr:to>
      <xdr:col>9</xdr:col>
      <xdr:colOff>342900</xdr:colOff>
      <xdr:row>10</xdr:row>
      <xdr:rowOff>133350</xdr:rowOff>
    </xdr:to>
    <xdr:cxnSp macro="">
      <xdr:nvCxnSpPr>
        <xdr:cNvPr id="20530" name="AutoShape 13"/>
        <xdr:cNvCxnSpPr>
          <a:cxnSpLocks noChangeShapeType="1"/>
        </xdr:cNvCxnSpPr>
      </xdr:nvCxnSpPr>
      <xdr:spPr bwMode="auto">
        <a:xfrm flipH="1">
          <a:off x="5314950" y="159067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8</xdr:row>
      <xdr:rowOff>152400</xdr:rowOff>
    </xdr:from>
    <xdr:to>
      <xdr:col>9</xdr:col>
      <xdr:colOff>342900</xdr:colOff>
      <xdr:row>11</xdr:row>
      <xdr:rowOff>0</xdr:rowOff>
    </xdr:to>
    <xdr:cxnSp macro="">
      <xdr:nvCxnSpPr>
        <xdr:cNvPr id="20531" name="AutoShape 14"/>
        <xdr:cNvCxnSpPr>
          <a:cxnSpLocks noChangeShapeType="1"/>
        </xdr:cNvCxnSpPr>
      </xdr:nvCxnSpPr>
      <xdr:spPr bwMode="auto">
        <a:xfrm>
          <a:off x="5972175" y="157162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9</xdr:row>
      <xdr:rowOff>0</xdr:rowOff>
    </xdr:from>
    <xdr:to>
      <xdr:col>10</xdr:col>
      <xdr:colOff>276225</xdr:colOff>
      <xdr:row>10</xdr:row>
      <xdr:rowOff>133350</xdr:rowOff>
    </xdr:to>
    <xdr:cxnSp macro="">
      <xdr:nvCxnSpPr>
        <xdr:cNvPr id="20532" name="AutoShape 15"/>
        <xdr:cNvCxnSpPr>
          <a:cxnSpLocks noChangeShapeType="1"/>
        </xdr:cNvCxnSpPr>
      </xdr:nvCxnSpPr>
      <xdr:spPr bwMode="auto">
        <a:xfrm>
          <a:off x="5972175" y="1581150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371475</xdr:colOff>
      <xdr:row>9</xdr:row>
      <xdr:rowOff>9525</xdr:rowOff>
    </xdr:from>
    <xdr:to>
      <xdr:col>11</xdr:col>
      <xdr:colOff>409575</xdr:colOff>
      <xdr:row>10</xdr:row>
      <xdr:rowOff>142875</xdr:rowOff>
    </xdr:to>
    <xdr:cxnSp macro="">
      <xdr:nvCxnSpPr>
        <xdr:cNvPr id="20533" name="AutoShape 16"/>
        <xdr:cNvCxnSpPr>
          <a:cxnSpLocks noChangeShapeType="1"/>
        </xdr:cNvCxnSpPr>
      </xdr:nvCxnSpPr>
      <xdr:spPr bwMode="auto">
        <a:xfrm>
          <a:off x="6000750" y="1590675"/>
          <a:ext cx="116205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409575</xdr:colOff>
      <xdr:row>9</xdr:row>
      <xdr:rowOff>0</xdr:rowOff>
    </xdr:from>
    <xdr:to>
      <xdr:col>1</xdr:col>
      <xdr:colOff>409575</xdr:colOff>
      <xdr:row>10</xdr:row>
      <xdr:rowOff>152400</xdr:rowOff>
    </xdr:to>
    <xdr:cxnSp macro="">
      <xdr:nvCxnSpPr>
        <xdr:cNvPr id="20534" name="AutoShape 17"/>
        <xdr:cNvCxnSpPr>
          <a:cxnSpLocks noChangeShapeType="1"/>
        </xdr:cNvCxnSpPr>
      </xdr:nvCxnSpPr>
      <xdr:spPr bwMode="auto">
        <a:xfrm>
          <a:off x="990600" y="1581150"/>
          <a:ext cx="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323850</xdr:colOff>
      <xdr:row>9</xdr:row>
      <xdr:rowOff>0</xdr:rowOff>
    </xdr:from>
    <xdr:to>
      <xdr:col>5</xdr:col>
      <xdr:colOff>304800</xdr:colOff>
      <xdr:row>10</xdr:row>
      <xdr:rowOff>133350</xdr:rowOff>
    </xdr:to>
    <xdr:cxnSp macro="">
      <xdr:nvCxnSpPr>
        <xdr:cNvPr id="20535" name="AutoShape 18"/>
        <xdr:cNvCxnSpPr>
          <a:cxnSpLocks noChangeShapeType="1"/>
        </xdr:cNvCxnSpPr>
      </xdr:nvCxnSpPr>
      <xdr:spPr bwMode="auto">
        <a:xfrm flipH="1">
          <a:off x="2895600" y="1581150"/>
          <a:ext cx="5619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9</xdr:row>
      <xdr:rowOff>9525</xdr:rowOff>
    </xdr:from>
    <xdr:to>
      <xdr:col>6</xdr:col>
      <xdr:colOff>323850</xdr:colOff>
      <xdr:row>10</xdr:row>
      <xdr:rowOff>114300</xdr:rowOff>
    </xdr:to>
    <xdr:cxnSp macro="">
      <xdr:nvCxnSpPr>
        <xdr:cNvPr id="20536" name="AutoShape 19"/>
        <xdr:cNvCxnSpPr>
          <a:cxnSpLocks noChangeShapeType="1"/>
        </xdr:cNvCxnSpPr>
      </xdr:nvCxnSpPr>
      <xdr:spPr bwMode="auto">
        <a:xfrm>
          <a:off x="3457575" y="1590675"/>
          <a:ext cx="723900" cy="2571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266700</xdr:colOff>
      <xdr:row>13</xdr:row>
      <xdr:rowOff>0</xdr:rowOff>
    </xdr:from>
    <xdr:to>
      <xdr:col>1</xdr:col>
      <xdr:colOff>400051</xdr:colOff>
      <xdr:row>14</xdr:row>
      <xdr:rowOff>152400</xdr:rowOff>
    </xdr:to>
    <xdr:cxnSp macro="">
      <xdr:nvCxnSpPr>
        <xdr:cNvPr id="20537" name="AutoShape 20"/>
        <xdr:cNvCxnSpPr>
          <a:cxnSpLocks noChangeShapeType="1"/>
        </xdr:cNvCxnSpPr>
      </xdr:nvCxnSpPr>
      <xdr:spPr bwMode="auto">
        <a:xfrm flipH="1">
          <a:off x="266700" y="2209800"/>
          <a:ext cx="714376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142875</xdr:rowOff>
    </xdr:from>
    <xdr:to>
      <xdr:col>1</xdr:col>
      <xdr:colOff>400050</xdr:colOff>
      <xdr:row>14</xdr:row>
      <xdr:rowOff>152400</xdr:rowOff>
    </xdr:to>
    <xdr:cxnSp macro="">
      <xdr:nvCxnSpPr>
        <xdr:cNvPr id="20538" name="AutoShape 21"/>
        <xdr:cNvCxnSpPr>
          <a:cxnSpLocks noChangeShapeType="1"/>
        </xdr:cNvCxnSpPr>
      </xdr:nvCxnSpPr>
      <xdr:spPr bwMode="auto">
        <a:xfrm>
          <a:off x="981075" y="21907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152400</xdr:rowOff>
    </xdr:from>
    <xdr:to>
      <xdr:col>2</xdr:col>
      <xdr:colOff>238125</xdr:colOff>
      <xdr:row>15</xdr:row>
      <xdr:rowOff>0</xdr:rowOff>
    </xdr:to>
    <xdr:cxnSp macro="">
      <xdr:nvCxnSpPr>
        <xdr:cNvPr id="20539" name="AutoShape 22"/>
        <xdr:cNvCxnSpPr>
          <a:cxnSpLocks noChangeShapeType="1"/>
        </xdr:cNvCxnSpPr>
      </xdr:nvCxnSpPr>
      <xdr:spPr bwMode="auto">
        <a:xfrm>
          <a:off x="981075" y="2200275"/>
          <a:ext cx="66675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314325</xdr:colOff>
      <xdr:row>13</xdr:row>
      <xdr:rowOff>9525</xdr:rowOff>
    </xdr:from>
    <xdr:to>
      <xdr:col>6</xdr:col>
      <xdr:colOff>342900</xdr:colOff>
      <xdr:row>14</xdr:row>
      <xdr:rowOff>142875</xdr:rowOff>
    </xdr:to>
    <xdr:cxnSp macro="">
      <xdr:nvCxnSpPr>
        <xdr:cNvPr id="20540" name="AutoShape 23"/>
        <xdr:cNvCxnSpPr>
          <a:cxnSpLocks noChangeShapeType="1"/>
        </xdr:cNvCxnSpPr>
      </xdr:nvCxnSpPr>
      <xdr:spPr bwMode="auto">
        <a:xfrm flipH="1">
          <a:off x="2305050" y="2219325"/>
          <a:ext cx="18954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342900</xdr:colOff>
      <xdr:row>12</xdr:row>
      <xdr:rowOff>152400</xdr:rowOff>
    </xdr:from>
    <xdr:to>
      <xdr:col>6</xdr:col>
      <xdr:colOff>342900</xdr:colOff>
      <xdr:row>14</xdr:row>
      <xdr:rowOff>152400</xdr:rowOff>
    </xdr:to>
    <xdr:cxnSp macro="">
      <xdr:nvCxnSpPr>
        <xdr:cNvPr id="20541" name="AutoShape 24"/>
        <xdr:cNvCxnSpPr>
          <a:cxnSpLocks noChangeShapeType="1"/>
        </xdr:cNvCxnSpPr>
      </xdr:nvCxnSpPr>
      <xdr:spPr bwMode="auto">
        <a:xfrm flipH="1">
          <a:off x="2914650" y="2200275"/>
          <a:ext cx="1285875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361950</xdr:colOff>
      <xdr:row>13</xdr:row>
      <xdr:rowOff>0</xdr:rowOff>
    </xdr:from>
    <xdr:to>
      <xdr:col>6</xdr:col>
      <xdr:colOff>342900</xdr:colOff>
      <xdr:row>14</xdr:row>
      <xdr:rowOff>133350</xdr:rowOff>
    </xdr:to>
    <xdr:cxnSp macro="">
      <xdr:nvCxnSpPr>
        <xdr:cNvPr id="20542" name="AutoShape 25"/>
        <xdr:cNvCxnSpPr>
          <a:cxnSpLocks noChangeShapeType="1"/>
        </xdr:cNvCxnSpPr>
      </xdr:nvCxnSpPr>
      <xdr:spPr bwMode="auto">
        <a:xfrm flipH="1">
          <a:off x="3514725" y="2209800"/>
          <a:ext cx="6858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371475</xdr:colOff>
      <xdr:row>13</xdr:row>
      <xdr:rowOff>0</xdr:rowOff>
    </xdr:from>
    <xdr:to>
      <xdr:col>6</xdr:col>
      <xdr:colOff>371475</xdr:colOff>
      <xdr:row>15</xdr:row>
      <xdr:rowOff>38100</xdr:rowOff>
    </xdr:to>
    <xdr:cxnSp macro="">
      <xdr:nvCxnSpPr>
        <xdr:cNvPr id="20543" name="AutoShape 26"/>
        <xdr:cNvCxnSpPr>
          <a:cxnSpLocks noChangeShapeType="1"/>
        </xdr:cNvCxnSpPr>
      </xdr:nvCxnSpPr>
      <xdr:spPr bwMode="auto">
        <a:xfrm>
          <a:off x="4229100" y="2209800"/>
          <a:ext cx="0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276225</xdr:colOff>
      <xdr:row>16</xdr:row>
      <xdr:rowOff>152400</xdr:rowOff>
    </xdr:from>
    <xdr:to>
      <xdr:col>6</xdr:col>
      <xdr:colOff>314325</xdr:colOff>
      <xdr:row>18</xdr:row>
      <xdr:rowOff>133350</xdr:rowOff>
    </xdr:to>
    <xdr:cxnSp macro="">
      <xdr:nvCxnSpPr>
        <xdr:cNvPr id="20544" name="AutoShape 27"/>
        <xdr:cNvCxnSpPr>
          <a:cxnSpLocks noChangeShapeType="1"/>
        </xdr:cNvCxnSpPr>
      </xdr:nvCxnSpPr>
      <xdr:spPr bwMode="auto">
        <a:xfrm flipH="1">
          <a:off x="276225" y="2838450"/>
          <a:ext cx="38957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581025</xdr:colOff>
      <xdr:row>16</xdr:row>
      <xdr:rowOff>133350</xdr:rowOff>
    </xdr:from>
    <xdr:to>
      <xdr:col>6</xdr:col>
      <xdr:colOff>314325</xdr:colOff>
      <xdr:row>18</xdr:row>
      <xdr:rowOff>133350</xdr:rowOff>
    </xdr:to>
    <xdr:cxnSp macro="">
      <xdr:nvCxnSpPr>
        <xdr:cNvPr id="20545" name="AutoShape 28"/>
        <xdr:cNvCxnSpPr>
          <a:cxnSpLocks noChangeShapeType="1"/>
        </xdr:cNvCxnSpPr>
      </xdr:nvCxnSpPr>
      <xdr:spPr bwMode="auto">
        <a:xfrm flipH="1">
          <a:off x="1162050" y="2819400"/>
          <a:ext cx="30099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16</xdr:row>
      <xdr:rowOff>142875</xdr:rowOff>
    </xdr:from>
    <xdr:to>
      <xdr:col>6</xdr:col>
      <xdr:colOff>314325</xdr:colOff>
      <xdr:row>18</xdr:row>
      <xdr:rowOff>152400</xdr:rowOff>
    </xdr:to>
    <xdr:cxnSp macro="">
      <xdr:nvCxnSpPr>
        <xdr:cNvPr id="20546" name="AutoShape 29"/>
        <xdr:cNvCxnSpPr>
          <a:cxnSpLocks noChangeShapeType="1"/>
        </xdr:cNvCxnSpPr>
      </xdr:nvCxnSpPr>
      <xdr:spPr bwMode="auto">
        <a:xfrm flipH="1">
          <a:off x="1800225" y="2828925"/>
          <a:ext cx="2371725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419100</xdr:colOff>
      <xdr:row>16</xdr:row>
      <xdr:rowOff>142875</xdr:rowOff>
    </xdr:from>
    <xdr:to>
      <xdr:col>6</xdr:col>
      <xdr:colOff>342900</xdr:colOff>
      <xdr:row>18</xdr:row>
      <xdr:rowOff>142875</xdr:rowOff>
    </xdr:to>
    <xdr:cxnSp macro="">
      <xdr:nvCxnSpPr>
        <xdr:cNvPr id="20547" name="AutoShape 30"/>
        <xdr:cNvCxnSpPr>
          <a:cxnSpLocks noChangeShapeType="1"/>
        </xdr:cNvCxnSpPr>
      </xdr:nvCxnSpPr>
      <xdr:spPr bwMode="auto">
        <a:xfrm flipH="1">
          <a:off x="2409825" y="2828925"/>
          <a:ext cx="17907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276225</xdr:colOff>
      <xdr:row>17</xdr:row>
      <xdr:rowOff>9525</xdr:rowOff>
    </xdr:from>
    <xdr:to>
      <xdr:col>6</xdr:col>
      <xdr:colOff>295275</xdr:colOff>
      <xdr:row>19</xdr:row>
      <xdr:rowOff>0</xdr:rowOff>
    </xdr:to>
    <xdr:cxnSp macro="">
      <xdr:nvCxnSpPr>
        <xdr:cNvPr id="20548" name="AutoShape 31"/>
        <xdr:cNvCxnSpPr>
          <a:cxnSpLocks noChangeShapeType="1"/>
        </xdr:cNvCxnSpPr>
      </xdr:nvCxnSpPr>
      <xdr:spPr bwMode="auto">
        <a:xfrm flipH="1">
          <a:off x="2847975" y="2857500"/>
          <a:ext cx="13049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17</xdr:row>
      <xdr:rowOff>9525</xdr:rowOff>
    </xdr:from>
    <xdr:to>
      <xdr:col>6</xdr:col>
      <xdr:colOff>295275</xdr:colOff>
      <xdr:row>18</xdr:row>
      <xdr:rowOff>142875</xdr:rowOff>
    </xdr:to>
    <xdr:cxnSp macro="">
      <xdr:nvCxnSpPr>
        <xdr:cNvPr id="20549" name="AutoShape 32"/>
        <xdr:cNvCxnSpPr>
          <a:cxnSpLocks noChangeShapeType="1"/>
        </xdr:cNvCxnSpPr>
      </xdr:nvCxnSpPr>
      <xdr:spPr bwMode="auto">
        <a:xfrm flipH="1">
          <a:off x="3457575" y="2857500"/>
          <a:ext cx="6953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285750</xdr:colOff>
      <xdr:row>17</xdr:row>
      <xdr:rowOff>0</xdr:rowOff>
    </xdr:from>
    <xdr:to>
      <xdr:col>6</xdr:col>
      <xdr:colOff>285750</xdr:colOff>
      <xdr:row>19</xdr:row>
      <xdr:rowOff>19050</xdr:rowOff>
    </xdr:to>
    <xdr:cxnSp macro="">
      <xdr:nvCxnSpPr>
        <xdr:cNvPr id="20550" name="AutoShape 33"/>
        <xdr:cNvCxnSpPr>
          <a:cxnSpLocks noChangeShapeType="1"/>
        </xdr:cNvCxnSpPr>
      </xdr:nvCxnSpPr>
      <xdr:spPr bwMode="auto">
        <a:xfrm>
          <a:off x="4143375" y="2847975"/>
          <a:ext cx="0" cy="3333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266700</xdr:colOff>
      <xdr:row>17</xdr:row>
      <xdr:rowOff>0</xdr:rowOff>
    </xdr:from>
    <xdr:to>
      <xdr:col>7</xdr:col>
      <xdr:colOff>247650</xdr:colOff>
      <xdr:row>19</xdr:row>
      <xdr:rowOff>9525</xdr:rowOff>
    </xdr:to>
    <xdr:cxnSp macro="">
      <xdr:nvCxnSpPr>
        <xdr:cNvPr id="20551" name="AutoShape 34"/>
        <xdr:cNvCxnSpPr>
          <a:cxnSpLocks noChangeShapeType="1"/>
        </xdr:cNvCxnSpPr>
      </xdr:nvCxnSpPr>
      <xdr:spPr bwMode="auto">
        <a:xfrm>
          <a:off x="4124325" y="2847975"/>
          <a:ext cx="6858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247650</xdr:colOff>
      <xdr:row>13</xdr:row>
      <xdr:rowOff>9525</xdr:rowOff>
    </xdr:from>
    <xdr:to>
      <xdr:col>10</xdr:col>
      <xdr:colOff>200025</xdr:colOff>
      <xdr:row>14</xdr:row>
      <xdr:rowOff>133350</xdr:rowOff>
    </xdr:to>
    <xdr:cxnSp macro="">
      <xdr:nvCxnSpPr>
        <xdr:cNvPr id="20552" name="AutoShape 35"/>
        <xdr:cNvCxnSpPr>
          <a:cxnSpLocks noChangeShapeType="1"/>
        </xdr:cNvCxnSpPr>
      </xdr:nvCxnSpPr>
      <xdr:spPr bwMode="auto">
        <a:xfrm flipH="1">
          <a:off x="5876925" y="221932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200025</xdr:colOff>
      <xdr:row>12</xdr:row>
      <xdr:rowOff>152400</xdr:rowOff>
    </xdr:from>
    <xdr:to>
      <xdr:col>10</xdr:col>
      <xdr:colOff>200025</xdr:colOff>
      <xdr:row>15</xdr:row>
      <xdr:rowOff>0</xdr:rowOff>
    </xdr:to>
    <xdr:cxnSp macro="">
      <xdr:nvCxnSpPr>
        <xdr:cNvPr id="20553" name="AutoShape 36"/>
        <xdr:cNvCxnSpPr>
          <a:cxnSpLocks noChangeShapeType="1"/>
        </xdr:cNvCxnSpPr>
      </xdr:nvCxnSpPr>
      <xdr:spPr bwMode="auto">
        <a:xfrm>
          <a:off x="6534150" y="220027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276225</xdr:colOff>
      <xdr:row>13</xdr:row>
      <xdr:rowOff>0</xdr:rowOff>
    </xdr:from>
    <xdr:to>
      <xdr:col>10</xdr:col>
      <xdr:colOff>200025</xdr:colOff>
      <xdr:row>14</xdr:row>
      <xdr:rowOff>133350</xdr:rowOff>
    </xdr:to>
    <xdr:cxnSp macro="">
      <xdr:nvCxnSpPr>
        <xdr:cNvPr id="20554" name="AutoShape 37"/>
        <xdr:cNvCxnSpPr>
          <a:cxnSpLocks noChangeShapeType="1"/>
        </xdr:cNvCxnSpPr>
      </xdr:nvCxnSpPr>
      <xdr:spPr bwMode="auto">
        <a:xfrm flipH="1">
          <a:off x="5324475" y="2209800"/>
          <a:ext cx="12096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454545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4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5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6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7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8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6"/>
  <sheetViews>
    <sheetView showGridLines="0" showZeros="0" tabSelected="1" workbookViewId="0">
      <selection activeCell="O15" sqref="O15"/>
    </sheetView>
  </sheetViews>
  <sheetFormatPr defaultRowHeight="14.25" x14ac:dyDescent="0.15"/>
  <cols>
    <col min="1" max="1" width="10.375" style="265" customWidth="1"/>
    <col min="2" max="2" width="20.375" style="265" bestFit="1" customWidth="1"/>
    <col min="3" max="3" width="7.875" style="265" customWidth="1"/>
    <col min="4" max="6" width="6.5" style="265" bestFit="1" customWidth="1"/>
    <col min="7" max="7" width="24.375" style="265" bestFit="1" customWidth="1"/>
    <col min="8" max="8" width="6.875" style="265" customWidth="1"/>
    <col min="9" max="10" width="8.5" style="265" bestFit="1" customWidth="1"/>
    <col min="11" max="11" width="9.5" style="265" bestFit="1" customWidth="1"/>
    <col min="12" max="16384" width="9" style="265"/>
  </cols>
  <sheetData>
    <row r="1" spans="1:11" ht="15" thickBot="1" x14ac:dyDescent="0.2"/>
    <row r="2" spans="1:11" ht="15" thickBot="1" x14ac:dyDescent="0.2">
      <c r="B2" s="266"/>
      <c r="C2" s="267">
        <v>1</v>
      </c>
      <c r="D2" s="268">
        <v>2</v>
      </c>
      <c r="E2" s="268">
        <v>3</v>
      </c>
      <c r="F2" s="269">
        <v>4</v>
      </c>
      <c r="G2" s="266"/>
      <c r="H2" s="270">
        <f>C2</f>
        <v>1</v>
      </c>
      <c r="I2" s="270">
        <f>D2</f>
        <v>2</v>
      </c>
      <c r="J2" s="270">
        <f>E2</f>
        <v>3</v>
      </c>
      <c r="K2" s="270">
        <f>F2</f>
        <v>4</v>
      </c>
    </row>
    <row r="3" spans="1:11" x14ac:dyDescent="0.15">
      <c r="B3" s="271"/>
      <c r="C3" s="272"/>
      <c r="D3" s="273"/>
      <c r="E3" s="273"/>
      <c r="F3" s="274"/>
      <c r="G3" s="275"/>
      <c r="H3" s="276"/>
      <c r="I3" s="277"/>
      <c r="J3" s="277"/>
      <c r="K3" s="278"/>
    </row>
    <row r="4" spans="1:11" x14ac:dyDescent="0.15">
      <c r="B4" s="279" t="s">
        <v>0</v>
      </c>
      <c r="C4" s="280">
        <v>380</v>
      </c>
      <c r="D4" s="280">
        <v>2171</v>
      </c>
      <c r="E4" s="280">
        <v>0</v>
      </c>
      <c r="F4" s="281">
        <v>0</v>
      </c>
      <c r="G4" s="282" t="s">
        <v>5</v>
      </c>
      <c r="H4" s="283">
        <v>0</v>
      </c>
      <c r="I4" s="283">
        <v>0</v>
      </c>
      <c r="J4" s="283">
        <v>3824</v>
      </c>
      <c r="K4" s="284">
        <v>14390</v>
      </c>
    </row>
    <row r="5" spans="1:11" x14ac:dyDescent="0.15">
      <c r="B5" s="279" t="s">
        <v>1</v>
      </c>
      <c r="C5" s="283">
        <v>14559</v>
      </c>
      <c r="D5" s="283">
        <v>14621</v>
      </c>
      <c r="E5" s="283">
        <v>24050</v>
      </c>
      <c r="F5" s="284">
        <v>29373</v>
      </c>
      <c r="G5" s="282" t="s">
        <v>6</v>
      </c>
      <c r="H5" s="283">
        <v>7408</v>
      </c>
      <c r="I5" s="283">
        <v>8865</v>
      </c>
      <c r="J5" s="283">
        <v>14520</v>
      </c>
      <c r="K5" s="284">
        <v>16254</v>
      </c>
    </row>
    <row r="6" spans="1:11" x14ac:dyDescent="0.15">
      <c r="B6" s="279" t="s">
        <v>242</v>
      </c>
      <c r="C6" s="283">
        <v>0</v>
      </c>
      <c r="D6" s="283">
        <v>0</v>
      </c>
      <c r="E6" s="283">
        <v>0</v>
      </c>
      <c r="F6" s="284">
        <v>0</v>
      </c>
      <c r="G6" s="282" t="s">
        <v>243</v>
      </c>
      <c r="H6" s="283">
        <v>0</v>
      </c>
      <c r="I6" s="283">
        <v>0</v>
      </c>
      <c r="J6" s="283">
        <v>0</v>
      </c>
      <c r="K6" s="284">
        <v>0</v>
      </c>
    </row>
    <row r="7" spans="1:11" x14ac:dyDescent="0.15">
      <c r="B7" s="279" t="s">
        <v>2</v>
      </c>
      <c r="C7" s="283">
        <v>4575</v>
      </c>
      <c r="D7" s="283">
        <v>2654</v>
      </c>
      <c r="E7" s="283">
        <v>3543</v>
      </c>
      <c r="F7" s="284">
        <v>3369</v>
      </c>
      <c r="G7" s="282" t="s">
        <v>7</v>
      </c>
      <c r="H7" s="283">
        <v>4512</v>
      </c>
      <c r="I7" s="283">
        <v>2965</v>
      </c>
      <c r="J7" s="283">
        <v>3851</v>
      </c>
      <c r="K7" s="284">
        <v>3635</v>
      </c>
    </row>
    <row r="8" spans="1:11" x14ac:dyDescent="0.15">
      <c r="B8" s="279" t="s">
        <v>3</v>
      </c>
      <c r="C8" s="283">
        <v>300</v>
      </c>
      <c r="D8" s="283">
        <v>1123</v>
      </c>
      <c r="E8" s="283">
        <v>2120</v>
      </c>
      <c r="F8" s="284">
        <v>2485</v>
      </c>
      <c r="G8" s="282"/>
      <c r="H8" s="285"/>
      <c r="I8" s="285"/>
      <c r="J8" s="285"/>
      <c r="K8" s="286"/>
    </row>
    <row r="9" spans="1:11" x14ac:dyDescent="0.15">
      <c r="B9" s="279"/>
      <c r="C9" s="287"/>
      <c r="D9" s="287"/>
      <c r="E9" s="287"/>
      <c r="F9" s="288"/>
      <c r="G9" s="282" t="s">
        <v>326</v>
      </c>
      <c r="H9" s="285">
        <f>SUM(H5:H8)</f>
        <v>11920</v>
      </c>
      <c r="I9" s="285">
        <f>SUM(I5:I8)</f>
        <v>11830</v>
      </c>
      <c r="J9" s="285">
        <f>SUM(J5:J8)</f>
        <v>18371</v>
      </c>
      <c r="K9" s="286">
        <f>SUM(K5:K8)</f>
        <v>19889</v>
      </c>
    </row>
    <row r="10" spans="1:11" ht="15" thickBot="1" x14ac:dyDescent="0.2">
      <c r="B10" s="279" t="s">
        <v>327</v>
      </c>
      <c r="C10" s="287">
        <f>SUM(C5:C9)</f>
        <v>19434</v>
      </c>
      <c r="D10" s="287">
        <f>SUM(D5:D9)</f>
        <v>18398</v>
      </c>
      <c r="E10" s="287">
        <f>SUM(E5:E9)</f>
        <v>29713</v>
      </c>
      <c r="F10" s="288">
        <f>SUM(F5:F9)</f>
        <v>35227</v>
      </c>
      <c r="G10" s="289" t="s">
        <v>8</v>
      </c>
      <c r="H10" s="290">
        <f>SUM(H4:H7)</f>
        <v>11920</v>
      </c>
      <c r="I10" s="290">
        <f>SUM(I4:I7)</f>
        <v>11830</v>
      </c>
      <c r="J10" s="290">
        <f>SUM(J4:J7)</f>
        <v>22195</v>
      </c>
      <c r="K10" s="291">
        <f>SUM(K4:K7)</f>
        <v>34279</v>
      </c>
    </row>
    <row r="11" spans="1:11" ht="15" thickBot="1" x14ac:dyDescent="0.2">
      <c r="B11" s="292" t="s">
        <v>4</v>
      </c>
      <c r="C11" s="293">
        <f>SUM(C4:C8)</f>
        <v>19814</v>
      </c>
      <c r="D11" s="293">
        <f>SUM(D4:D8)</f>
        <v>20569</v>
      </c>
      <c r="E11" s="293">
        <f>SUM(E4:E8)</f>
        <v>29713</v>
      </c>
      <c r="F11" s="294">
        <f>SUM(F4:F8)</f>
        <v>35227</v>
      </c>
      <c r="G11" s="295"/>
      <c r="H11" s="296"/>
      <c r="I11" s="296"/>
      <c r="J11" s="296"/>
      <c r="K11" s="297"/>
    </row>
    <row r="12" spans="1:11" x14ac:dyDescent="0.15">
      <c r="B12" s="298"/>
      <c r="C12" s="299"/>
      <c r="D12" s="300"/>
      <c r="E12" s="300"/>
      <c r="F12" s="301"/>
      <c r="G12" s="282" t="s">
        <v>17</v>
      </c>
      <c r="H12" s="302">
        <v>4816</v>
      </c>
      <c r="I12" s="283">
        <v>6752</v>
      </c>
      <c r="J12" s="283">
        <v>8757</v>
      </c>
      <c r="K12" s="284">
        <v>12835</v>
      </c>
    </row>
    <row r="13" spans="1:11" x14ac:dyDescent="0.15">
      <c r="B13" s="279" t="s">
        <v>10</v>
      </c>
      <c r="C13" s="283">
        <v>5567</v>
      </c>
      <c r="D13" s="283">
        <v>7534</v>
      </c>
      <c r="E13" s="283">
        <v>9333</v>
      </c>
      <c r="F13" s="303">
        <v>14592</v>
      </c>
      <c r="G13" s="282" t="s">
        <v>19</v>
      </c>
      <c r="H13" s="283">
        <v>0</v>
      </c>
      <c r="I13" s="283">
        <v>0</v>
      </c>
      <c r="J13" s="283">
        <v>0</v>
      </c>
      <c r="K13" s="284">
        <v>0</v>
      </c>
    </row>
    <row r="14" spans="1:11" x14ac:dyDescent="0.15">
      <c r="B14" s="279" t="s">
        <v>12</v>
      </c>
      <c r="C14" s="283">
        <v>0</v>
      </c>
      <c r="D14" s="283">
        <v>0</v>
      </c>
      <c r="E14" s="283">
        <v>0</v>
      </c>
      <c r="F14" s="303">
        <v>0</v>
      </c>
      <c r="G14" s="282"/>
      <c r="H14" s="285"/>
      <c r="I14" s="285"/>
      <c r="J14" s="285"/>
      <c r="K14" s="286"/>
    </row>
    <row r="15" spans="1:11" ht="15" thickBot="1" x14ac:dyDescent="0.2">
      <c r="B15" s="279" t="s">
        <v>14</v>
      </c>
      <c r="C15" s="283">
        <v>0</v>
      </c>
      <c r="D15" s="283">
        <v>0</v>
      </c>
      <c r="E15" s="283">
        <v>0</v>
      </c>
      <c r="F15" s="303">
        <v>0</v>
      </c>
      <c r="G15" s="289" t="s">
        <v>20</v>
      </c>
      <c r="H15" s="290">
        <f>SUM(H12:H14)</f>
        <v>4816</v>
      </c>
      <c r="I15" s="290">
        <f>SUM(I12:I14)</f>
        <v>6752</v>
      </c>
      <c r="J15" s="290">
        <f>SUM(J12:J14)</f>
        <v>8757</v>
      </c>
      <c r="K15" s="291">
        <f>SUM(K12:K14)</f>
        <v>12835</v>
      </c>
    </row>
    <row r="16" spans="1:11" x14ac:dyDescent="0.15">
      <c r="B16" s="279"/>
      <c r="C16" s="287"/>
      <c r="D16" s="287"/>
      <c r="E16" s="287"/>
      <c r="F16" s="304"/>
      <c r="G16" s="275"/>
      <c r="H16" s="277"/>
      <c r="I16" s="277"/>
      <c r="J16" s="277"/>
      <c r="K16" s="278"/>
    </row>
    <row r="17" spans="2:11" x14ac:dyDescent="0.15">
      <c r="B17" s="279" t="s">
        <v>15</v>
      </c>
      <c r="C17" s="287">
        <f>SUM(C13:C16)</f>
        <v>5567</v>
      </c>
      <c r="D17" s="287">
        <f>SUM(D13:D16)</f>
        <v>7534</v>
      </c>
      <c r="E17" s="287">
        <f>SUM(E13:E16)</f>
        <v>9333</v>
      </c>
      <c r="F17" s="287">
        <f>SUM(F13:F16)</f>
        <v>14592</v>
      </c>
      <c r="G17" s="282" t="s">
        <v>22</v>
      </c>
      <c r="H17" s="283">
        <v>1500</v>
      </c>
      <c r="I17" s="283">
        <v>1600</v>
      </c>
      <c r="J17" s="283">
        <v>1600</v>
      </c>
      <c r="K17" s="284">
        <v>1600</v>
      </c>
    </row>
    <row r="18" spans="2:11" x14ac:dyDescent="0.15">
      <c r="B18" s="279"/>
      <c r="C18" s="287"/>
      <c r="D18" s="287"/>
      <c r="E18" s="287"/>
      <c r="F18" s="304"/>
      <c r="G18" s="282" t="s">
        <v>24</v>
      </c>
      <c r="H18" s="283">
        <v>265</v>
      </c>
      <c r="I18" s="283">
        <v>343</v>
      </c>
      <c r="J18" s="283">
        <v>412</v>
      </c>
      <c r="K18" s="284">
        <v>465</v>
      </c>
    </row>
    <row r="19" spans="2:11" x14ac:dyDescent="0.15">
      <c r="B19" s="279"/>
      <c r="C19" s="287"/>
      <c r="D19" s="287"/>
      <c r="E19" s="287"/>
      <c r="F19" s="304"/>
      <c r="G19" s="282" t="s">
        <v>26</v>
      </c>
      <c r="H19" s="283">
        <v>6675</v>
      </c>
      <c r="I19" s="283">
        <v>6720</v>
      </c>
      <c r="J19" s="283">
        <v>5624</v>
      </c>
      <c r="K19" s="284">
        <v>632</v>
      </c>
    </row>
    <row r="20" spans="2:11" x14ac:dyDescent="0.15">
      <c r="B20" s="279"/>
      <c r="C20" s="287"/>
      <c r="D20" s="287"/>
      <c r="E20" s="287"/>
      <c r="F20" s="304"/>
      <c r="G20" s="282" t="s">
        <v>28</v>
      </c>
      <c r="H20" s="305">
        <f>'"利润表"'!C18</f>
        <v>3444.4700000000003</v>
      </c>
      <c r="I20" s="305">
        <f>'"利润表"'!E18</f>
        <v>858.27</v>
      </c>
      <c r="J20" s="305">
        <f>'"利润表"'!G18</f>
        <v>457.61</v>
      </c>
      <c r="K20" s="306">
        <f>'"利润表"'!I18</f>
        <v>8.0399999999999991</v>
      </c>
    </row>
    <row r="21" spans="2:11" x14ac:dyDescent="0.15">
      <c r="B21" s="279"/>
      <c r="C21" s="287"/>
      <c r="D21" s="287"/>
      <c r="E21" s="287"/>
      <c r="F21" s="304"/>
      <c r="G21" s="282"/>
      <c r="H21" s="285"/>
      <c r="I21" s="285"/>
      <c r="J21" s="285"/>
      <c r="K21" s="286"/>
    </row>
    <row r="22" spans="2:11" x14ac:dyDescent="0.15">
      <c r="B22" s="279"/>
      <c r="C22" s="287"/>
      <c r="D22" s="287"/>
      <c r="E22" s="287"/>
      <c r="F22" s="304"/>
      <c r="G22" s="282" t="s">
        <v>30</v>
      </c>
      <c r="H22" s="285">
        <f>SUM(H17:H21)</f>
        <v>11884.470000000001</v>
      </c>
      <c r="I22" s="285">
        <f>SUM(I17:I21)</f>
        <v>9521.27</v>
      </c>
      <c r="J22" s="285">
        <f>SUM(J17:J21)</f>
        <v>8093.61</v>
      </c>
      <c r="K22" s="286">
        <f>SUM(K17:K21)</f>
        <v>2705.04</v>
      </c>
    </row>
    <row r="23" spans="2:11" x14ac:dyDescent="0.15">
      <c r="B23" s="279"/>
      <c r="C23" s="287"/>
      <c r="D23" s="287"/>
      <c r="E23" s="287"/>
      <c r="F23" s="304"/>
      <c r="G23" s="282"/>
      <c r="H23" s="285"/>
      <c r="I23" s="285"/>
      <c r="J23" s="285"/>
      <c r="K23" s="286"/>
    </row>
    <row r="24" spans="2:11" ht="15" thickBot="1" x14ac:dyDescent="0.2">
      <c r="B24" s="292" t="s">
        <v>31</v>
      </c>
      <c r="C24" s="293">
        <f>C10+C17+C4</f>
        <v>25381</v>
      </c>
      <c r="D24" s="293">
        <f>D10+D17+D4</f>
        <v>28103</v>
      </c>
      <c r="E24" s="293">
        <f>E10+E17+E4</f>
        <v>39046</v>
      </c>
      <c r="F24" s="293">
        <f>F10+F17+F4</f>
        <v>49819</v>
      </c>
      <c r="G24" s="289" t="s">
        <v>31</v>
      </c>
      <c r="H24" s="290">
        <f>H9+H15+H22+H4</f>
        <v>28620.47</v>
      </c>
      <c r="I24" s="290">
        <f>I9+I15+I22+I4</f>
        <v>28103.27</v>
      </c>
      <c r="J24" s="290">
        <f>J9+J15+J22+J4</f>
        <v>39045.61</v>
      </c>
      <c r="K24" s="291">
        <f>K9+K15+K22+K4</f>
        <v>49819.040000000001</v>
      </c>
    </row>
    <row r="25" spans="2:11" ht="15" thickBot="1" x14ac:dyDescent="0.2"/>
    <row r="26" spans="2:11" ht="23.25" thickBot="1" x14ac:dyDescent="0.3">
      <c r="C26" s="307" t="s">
        <v>32</v>
      </c>
      <c r="D26" s="308"/>
      <c r="H26" s="309" t="s">
        <v>33</v>
      </c>
      <c r="I26" s="310"/>
    </row>
  </sheetData>
  <phoneticPr fontId="2" type="noConversion"/>
  <printOptions horizontalCentered="1"/>
  <pageMargins left="0.11811023622047245" right="0.11811023622047245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19"/>
  <sheetViews>
    <sheetView showGridLines="0" showZeros="0" zoomScaleNormal="100" workbookViewId="0">
      <selection activeCell="A23" sqref="A23"/>
    </sheetView>
  </sheetViews>
  <sheetFormatPr defaultRowHeight="12" x14ac:dyDescent="0.15"/>
  <cols>
    <col min="1" max="1" width="43.875" style="311" bestFit="1" customWidth="1"/>
    <col min="2" max="2" width="12.5" style="311" bestFit="1" customWidth="1"/>
    <col min="3" max="3" width="7.625" style="311" bestFit="1" customWidth="1"/>
    <col min="4" max="4" width="5.875" style="311" bestFit="1" customWidth="1"/>
    <col min="5" max="5" width="6.75" style="311" bestFit="1" customWidth="1"/>
    <col min="6" max="6" width="5.875" style="311" bestFit="1" customWidth="1"/>
    <col min="7" max="7" width="6.75" style="311" bestFit="1" customWidth="1"/>
    <col min="8" max="9" width="5.875" style="311" bestFit="1" customWidth="1"/>
    <col min="10" max="10" width="6.75" style="311" bestFit="1" customWidth="1"/>
    <col min="11" max="11" width="10.25" style="311" bestFit="1" customWidth="1"/>
    <col min="12" max="16384" width="9" style="311"/>
  </cols>
  <sheetData>
    <row r="2" spans="1:12" ht="12.75" thickBot="1" x14ac:dyDescent="0.2"/>
    <row r="3" spans="1:12" ht="13.5" thickBot="1" x14ac:dyDescent="0.25">
      <c r="A3" s="312"/>
      <c r="B3" s="313"/>
      <c r="C3" s="313">
        <f>资产负债表!C2</f>
        <v>1</v>
      </c>
      <c r="D3" s="314" t="s">
        <v>67</v>
      </c>
      <c r="E3" s="313">
        <f>资产负债表!D2</f>
        <v>2</v>
      </c>
      <c r="F3" s="314" t="s">
        <v>67</v>
      </c>
      <c r="G3" s="313">
        <f>资产负债表!E2</f>
        <v>3</v>
      </c>
      <c r="H3" s="314" t="s">
        <v>67</v>
      </c>
      <c r="I3" s="313">
        <f>资产负债表!F2</f>
        <v>4</v>
      </c>
      <c r="J3" s="315" t="s">
        <v>67</v>
      </c>
      <c r="K3" s="316" t="s">
        <v>240</v>
      </c>
    </row>
    <row r="4" spans="1:12" ht="12.75" x14ac:dyDescent="0.2">
      <c r="A4" s="317" t="s">
        <v>51</v>
      </c>
      <c r="B4" s="318" t="s">
        <v>37</v>
      </c>
      <c r="C4" s="319">
        <v>45823</v>
      </c>
      <c r="D4" s="320">
        <f>C4/C$4</f>
        <v>1</v>
      </c>
      <c r="E4" s="319">
        <v>49681</v>
      </c>
      <c r="F4" s="320">
        <f>E4/E$4</f>
        <v>1</v>
      </c>
      <c r="G4" s="319">
        <v>60735</v>
      </c>
      <c r="H4" s="320">
        <f t="shared" ref="H4:H18" si="0">G4/G$4</f>
        <v>1</v>
      </c>
      <c r="I4" s="319">
        <v>80501</v>
      </c>
      <c r="J4" s="321">
        <f t="shared" ref="J4:J18" si="1">I4/I$4</f>
        <v>1</v>
      </c>
    </row>
    <row r="5" spans="1:12" ht="12.75" x14ac:dyDescent="0.2">
      <c r="A5" s="317" t="s">
        <v>52</v>
      </c>
      <c r="B5" s="318" t="s">
        <v>38</v>
      </c>
      <c r="C5" s="319">
        <v>30485</v>
      </c>
      <c r="D5" s="320">
        <f t="shared" ref="D5:F18" si="2">C5/C$4</f>
        <v>0.66527726251009323</v>
      </c>
      <c r="E5" s="319">
        <v>32056</v>
      </c>
      <c r="F5" s="320">
        <f t="shared" si="2"/>
        <v>0.64523660956905049</v>
      </c>
      <c r="G5" s="319">
        <v>39685</v>
      </c>
      <c r="H5" s="320">
        <f t="shared" si="0"/>
        <v>0.65341236519305179</v>
      </c>
      <c r="I5" s="319">
        <v>52136</v>
      </c>
      <c r="J5" s="322">
        <f t="shared" si="1"/>
        <v>0.64764412864436471</v>
      </c>
      <c r="K5" s="323">
        <v>0.66</v>
      </c>
    </row>
    <row r="6" spans="1:12" ht="12.75" x14ac:dyDescent="0.2">
      <c r="A6" s="324" t="s">
        <v>53</v>
      </c>
      <c r="B6" s="325" t="s">
        <v>39</v>
      </c>
      <c r="C6" s="325">
        <f>C4-C5</f>
        <v>15338</v>
      </c>
      <c r="D6" s="320">
        <f t="shared" si="2"/>
        <v>0.33472273748990683</v>
      </c>
      <c r="E6" s="325">
        <f>E4-E5</f>
        <v>17625</v>
      </c>
      <c r="F6" s="320">
        <f t="shared" si="2"/>
        <v>0.35476339043094945</v>
      </c>
      <c r="G6" s="325">
        <f>G4-G5</f>
        <v>21050</v>
      </c>
      <c r="H6" s="320">
        <f t="shared" si="0"/>
        <v>0.34658763480694821</v>
      </c>
      <c r="I6" s="325">
        <f>I4-I5</f>
        <v>28365</v>
      </c>
      <c r="J6" s="322">
        <f t="shared" si="1"/>
        <v>0.35235587135563534</v>
      </c>
    </row>
    <row r="7" spans="1:12" ht="12.75" x14ac:dyDescent="0.2">
      <c r="A7" s="317" t="s">
        <v>54</v>
      </c>
      <c r="B7" s="318" t="s">
        <v>40</v>
      </c>
      <c r="C7" s="319">
        <v>3000</v>
      </c>
      <c r="D7" s="321">
        <f t="shared" si="2"/>
        <v>6.5469305807127426E-2</v>
      </c>
      <c r="E7" s="319">
        <f>1326+7452</f>
        <v>8778</v>
      </c>
      <c r="F7" s="320">
        <f t="shared" si="2"/>
        <v>0.17668726474909927</v>
      </c>
      <c r="G7" s="319">
        <f>1632+9110</f>
        <v>10742</v>
      </c>
      <c r="H7" s="320">
        <f t="shared" si="0"/>
        <v>0.176866716061579</v>
      </c>
      <c r="I7" s="319">
        <f>2154+12075</f>
        <v>14229</v>
      </c>
      <c r="J7" s="322">
        <f t="shared" si="1"/>
        <v>0.1767555682538105</v>
      </c>
      <c r="K7" s="323">
        <v>0.08</v>
      </c>
    </row>
    <row r="8" spans="1:12" ht="12.75" x14ac:dyDescent="0.2">
      <c r="A8" s="324" t="s">
        <v>55</v>
      </c>
      <c r="B8" s="325" t="s">
        <v>41</v>
      </c>
      <c r="C8" s="325">
        <f>C6-C7</f>
        <v>12338</v>
      </c>
      <c r="D8" s="320">
        <f t="shared" si="2"/>
        <v>0.26925343168277938</v>
      </c>
      <c r="E8" s="325">
        <f>E6-E7</f>
        <v>8847</v>
      </c>
      <c r="F8" s="320">
        <f t="shared" si="2"/>
        <v>0.17807612568185022</v>
      </c>
      <c r="G8" s="325">
        <f>G6-G7</f>
        <v>10308</v>
      </c>
      <c r="H8" s="320">
        <f t="shared" si="0"/>
        <v>0.16972091874536924</v>
      </c>
      <c r="I8" s="325">
        <f>I6-I7</f>
        <v>14136</v>
      </c>
      <c r="J8" s="322">
        <f t="shared" si="1"/>
        <v>0.17560030310182481</v>
      </c>
    </row>
    <row r="9" spans="1:12" ht="12.75" x14ac:dyDescent="0.2">
      <c r="A9" s="317" t="s">
        <v>56</v>
      </c>
      <c r="B9" s="318" t="s">
        <v>42</v>
      </c>
      <c r="C9" s="319">
        <v>5692</v>
      </c>
      <c r="D9" s="320">
        <f t="shared" si="2"/>
        <v>0.12421709621805643</v>
      </c>
      <c r="E9" s="319">
        <v>6321</v>
      </c>
      <c r="F9" s="320">
        <f t="shared" si="2"/>
        <v>0.12723173849157626</v>
      </c>
      <c r="G9" s="319">
        <v>7965</v>
      </c>
      <c r="H9" s="320">
        <f t="shared" si="0"/>
        <v>0.13114349222030131</v>
      </c>
      <c r="I9" s="319">
        <v>10658</v>
      </c>
      <c r="J9" s="322">
        <f t="shared" si="1"/>
        <v>0.1323958708587471</v>
      </c>
      <c r="K9" s="323">
        <v>0.08</v>
      </c>
    </row>
    <row r="10" spans="1:12" ht="12.75" x14ac:dyDescent="0.2">
      <c r="A10" s="317" t="s">
        <v>57</v>
      </c>
      <c r="B10" s="318" t="s">
        <v>43</v>
      </c>
      <c r="C10" s="319">
        <v>0</v>
      </c>
      <c r="D10" s="320">
        <f t="shared" si="2"/>
        <v>0</v>
      </c>
      <c r="E10" s="319">
        <v>0</v>
      </c>
      <c r="F10" s="320">
        <f t="shared" si="2"/>
        <v>0</v>
      </c>
      <c r="G10" s="319">
        <v>0</v>
      </c>
      <c r="H10" s="320">
        <f t="shared" si="0"/>
        <v>0</v>
      </c>
      <c r="I10" s="319">
        <v>0</v>
      </c>
      <c r="J10" s="322">
        <f t="shared" si="1"/>
        <v>0</v>
      </c>
      <c r="K10" s="326">
        <v>2.5000000000000001E-2</v>
      </c>
    </row>
    <row r="11" spans="1:12" ht="12.75" x14ac:dyDescent="0.2">
      <c r="A11" s="324" t="s">
        <v>65</v>
      </c>
      <c r="B11" s="325" t="s">
        <v>50</v>
      </c>
      <c r="C11" s="325">
        <f>C8-C9-C10</f>
        <v>6646</v>
      </c>
      <c r="D11" s="320">
        <f t="shared" si="2"/>
        <v>0.14503633546472294</v>
      </c>
      <c r="E11" s="325">
        <f>E8-E9-E10</f>
        <v>2526</v>
      </c>
      <c r="F11" s="320">
        <f t="shared" si="2"/>
        <v>5.0844387190273947E-2</v>
      </c>
      <c r="G11" s="325">
        <f>G8-G9-G10</f>
        <v>2343</v>
      </c>
      <c r="H11" s="320">
        <f t="shared" si="0"/>
        <v>3.8577426525067918E-2</v>
      </c>
      <c r="I11" s="325">
        <f>I8-I9-I10</f>
        <v>3478</v>
      </c>
      <c r="J11" s="322">
        <f t="shared" si="1"/>
        <v>4.3204432243077726E-2</v>
      </c>
    </row>
    <row r="12" spans="1:12" ht="12.75" x14ac:dyDescent="0.2">
      <c r="A12" s="317" t="s">
        <v>58</v>
      </c>
      <c r="B12" s="318" t="s">
        <v>44</v>
      </c>
      <c r="C12" s="319">
        <v>10</v>
      </c>
      <c r="D12" s="320">
        <f t="shared" si="2"/>
        <v>2.1823101935709141E-4</v>
      </c>
      <c r="E12" s="319">
        <v>12</v>
      </c>
      <c r="F12" s="320">
        <f t="shared" si="2"/>
        <v>2.415410317827741E-4</v>
      </c>
      <c r="G12" s="319">
        <v>0</v>
      </c>
      <c r="H12" s="320">
        <f t="shared" si="0"/>
        <v>0</v>
      </c>
      <c r="I12" s="319">
        <v>0</v>
      </c>
      <c r="J12" s="322">
        <f t="shared" si="1"/>
        <v>0</v>
      </c>
    </row>
    <row r="13" spans="1:12" ht="12.75" x14ac:dyDescent="0.2">
      <c r="A13" s="317" t="s">
        <v>59</v>
      </c>
      <c r="B13" s="318" t="s">
        <v>45</v>
      </c>
      <c r="C13" s="319">
        <v>1259</v>
      </c>
      <c r="D13" s="320">
        <f t="shared" si="2"/>
        <v>2.7475285337057811E-2</v>
      </c>
      <c r="E13" s="319">
        <v>1022</v>
      </c>
      <c r="F13" s="320">
        <f t="shared" si="2"/>
        <v>2.0571244540166261E-2</v>
      </c>
      <c r="G13" s="319">
        <v>1652</v>
      </c>
      <c r="H13" s="320">
        <f t="shared" si="0"/>
        <v>2.7200131719766197E-2</v>
      </c>
      <c r="I13" s="319">
        <v>3457</v>
      </c>
      <c r="J13" s="322">
        <f t="shared" si="1"/>
        <v>4.2943565918435796E-2</v>
      </c>
      <c r="L13" s="323">
        <v>0.02</v>
      </c>
    </row>
    <row r="14" spans="1:12" ht="12.75" x14ac:dyDescent="0.2">
      <c r="A14" s="324" t="s">
        <v>60</v>
      </c>
      <c r="B14" s="325" t="s">
        <v>328</v>
      </c>
      <c r="C14" s="325">
        <f>C11+C12-C13</f>
        <v>5397</v>
      </c>
      <c r="D14" s="320">
        <f t="shared" si="2"/>
        <v>0.11777928114702224</v>
      </c>
      <c r="E14" s="325">
        <f>E11+E12-E13</f>
        <v>1516</v>
      </c>
      <c r="F14" s="320">
        <f t="shared" si="2"/>
        <v>3.0514683681890462E-2</v>
      </c>
      <c r="G14" s="325">
        <f>G11+G12-G13</f>
        <v>691</v>
      </c>
      <c r="H14" s="320">
        <f t="shared" si="0"/>
        <v>1.1377294805301721E-2</v>
      </c>
      <c r="I14" s="325">
        <f>I11+I12-I13</f>
        <v>21</v>
      </c>
      <c r="J14" s="322">
        <f t="shared" si="1"/>
        <v>2.6086632464192994E-4</v>
      </c>
    </row>
    <row r="15" spans="1:12" ht="12.75" x14ac:dyDescent="0.2">
      <c r="A15" s="317" t="s">
        <v>61</v>
      </c>
      <c r="B15" s="318" t="s">
        <v>46</v>
      </c>
      <c r="C15" s="319">
        <v>256</v>
      </c>
      <c r="D15" s="320">
        <f t="shared" si="2"/>
        <v>5.5867140955415404E-3</v>
      </c>
      <c r="E15" s="319">
        <v>235</v>
      </c>
      <c r="F15" s="320">
        <f t="shared" si="2"/>
        <v>4.7301785390793261E-3</v>
      </c>
      <c r="G15" s="319">
        <v>8</v>
      </c>
      <c r="H15" s="320">
        <f t="shared" si="0"/>
        <v>1.3171976619741501E-4</v>
      </c>
      <c r="I15" s="319">
        <v>9</v>
      </c>
      <c r="J15" s="322">
        <f t="shared" si="1"/>
        <v>1.1179985341796996E-4</v>
      </c>
      <c r="K15" s="323">
        <v>1.4999999999999999E-2</v>
      </c>
    </row>
    <row r="16" spans="1:12" ht="12.75" x14ac:dyDescent="0.2">
      <c r="A16" s="324" t="s">
        <v>66</v>
      </c>
      <c r="B16" s="325" t="s">
        <v>47</v>
      </c>
      <c r="C16" s="325">
        <f>C14-C15</f>
        <v>5141</v>
      </c>
      <c r="D16" s="320">
        <f t="shared" si="2"/>
        <v>0.1121925670514807</v>
      </c>
      <c r="E16" s="325">
        <f>E14-E15</f>
        <v>1281</v>
      </c>
      <c r="F16" s="320">
        <f t="shared" si="2"/>
        <v>2.5784505142811134E-2</v>
      </c>
      <c r="G16" s="325">
        <f>G14-G15</f>
        <v>683</v>
      </c>
      <c r="H16" s="320">
        <f t="shared" si="0"/>
        <v>1.1245575039104306E-2</v>
      </c>
      <c r="I16" s="325">
        <f>I14-I15</f>
        <v>12</v>
      </c>
      <c r="J16" s="322">
        <f t="shared" si="1"/>
        <v>1.4906647122395994E-4</v>
      </c>
      <c r="K16" s="321">
        <f>1-K5-K7-K9-K10-L13-K15</f>
        <v>0.11999999999999995</v>
      </c>
    </row>
    <row r="17" spans="1:11" ht="12.75" x14ac:dyDescent="0.2">
      <c r="A17" s="324" t="s">
        <v>62</v>
      </c>
      <c r="B17" s="325" t="s">
        <v>48</v>
      </c>
      <c r="C17" s="325">
        <f>C16*$B$19</f>
        <v>1696.53</v>
      </c>
      <c r="D17" s="320">
        <f t="shared" si="2"/>
        <v>3.7023547126988632E-2</v>
      </c>
      <c r="E17" s="325">
        <f>E16*$B$19</f>
        <v>422.73</v>
      </c>
      <c r="F17" s="320">
        <f t="shared" si="2"/>
        <v>8.5088866971276753E-3</v>
      </c>
      <c r="G17" s="325">
        <f>G16*$B$19</f>
        <v>225.39000000000001</v>
      </c>
      <c r="H17" s="320">
        <f t="shared" si="0"/>
        <v>3.7110397629044212E-3</v>
      </c>
      <c r="I17" s="325">
        <f>I16*$B$19</f>
        <v>3.96</v>
      </c>
      <c r="J17" s="322">
        <f t="shared" si="1"/>
        <v>4.9191935503906787E-5</v>
      </c>
      <c r="K17" s="321">
        <f>K16*B19</f>
        <v>3.9599999999999989E-2</v>
      </c>
    </row>
    <row r="18" spans="1:11" ht="13.5" thickBot="1" x14ac:dyDescent="0.25">
      <c r="A18" s="324" t="s">
        <v>63</v>
      </c>
      <c r="B18" s="325" t="s">
        <v>49</v>
      </c>
      <c r="C18" s="325">
        <f>C16-C17</f>
        <v>3444.4700000000003</v>
      </c>
      <c r="D18" s="322">
        <f t="shared" si="2"/>
        <v>7.516901992449207E-2</v>
      </c>
      <c r="E18" s="325">
        <f>E16-E17</f>
        <v>858.27</v>
      </c>
      <c r="F18" s="322">
        <f t="shared" si="2"/>
        <v>1.7275618445683458E-2</v>
      </c>
      <c r="G18" s="325">
        <f>G16-G17</f>
        <v>457.61</v>
      </c>
      <c r="H18" s="322">
        <f t="shared" si="0"/>
        <v>7.5345352761998852E-3</v>
      </c>
      <c r="I18" s="325">
        <f>I16-I17</f>
        <v>8.0399999999999991</v>
      </c>
      <c r="J18" s="322">
        <f t="shared" si="1"/>
        <v>9.9874535720053157E-5</v>
      </c>
      <c r="K18" s="321">
        <f>K16-K17</f>
        <v>8.0399999999999971E-2</v>
      </c>
    </row>
    <row r="19" spans="1:11" ht="13.5" thickBot="1" x14ac:dyDescent="0.25">
      <c r="A19" s="327" t="s">
        <v>64</v>
      </c>
      <c r="B19" s="328">
        <v>0.33</v>
      </c>
    </row>
  </sheetData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showGridLines="0" showZeros="0" topLeftCell="A28" workbookViewId="0">
      <selection activeCell="O12" sqref="O12"/>
    </sheetView>
  </sheetViews>
  <sheetFormatPr defaultRowHeight="12" x14ac:dyDescent="0.15"/>
  <cols>
    <col min="1" max="1" width="13.125" style="1" bestFit="1" customWidth="1"/>
    <col min="2" max="3" width="6.125" style="1" bestFit="1" customWidth="1"/>
    <col min="4" max="4" width="13.125" style="1" bestFit="1" customWidth="1"/>
    <col min="5" max="5" width="6" style="1" customWidth="1"/>
    <col min="6" max="6" width="6.375" style="1" customWidth="1"/>
    <col min="7" max="7" width="14.25" style="1" customWidth="1"/>
    <col min="8" max="8" width="6.5" style="1" customWidth="1"/>
    <col min="9" max="11" width="6.125" style="1" bestFit="1" customWidth="1"/>
    <col min="12" max="16384" width="9" style="1"/>
  </cols>
  <sheetData>
    <row r="1" spans="1:11" x14ac:dyDescent="0.15">
      <c r="A1" s="165"/>
      <c r="B1" s="211">
        <f>资产负债表!C2</f>
        <v>1</v>
      </c>
      <c r="C1" s="211">
        <f>资产负债表!D2</f>
        <v>2</v>
      </c>
      <c r="D1" s="211">
        <f>资产负债表!E2</f>
        <v>3</v>
      </c>
      <c r="E1" s="13">
        <f>资产负债表!F2</f>
        <v>4</v>
      </c>
      <c r="G1" s="212"/>
      <c r="H1" s="213">
        <f>B1</f>
        <v>1</v>
      </c>
      <c r="I1" s="213">
        <f>C1</f>
        <v>2</v>
      </c>
      <c r="J1" s="213">
        <f>D1</f>
        <v>3</v>
      </c>
      <c r="K1" s="4">
        <f>E1</f>
        <v>4</v>
      </c>
    </row>
    <row r="2" spans="1:11" x14ac:dyDescent="0.15">
      <c r="A2" s="214"/>
      <c r="B2" s="40"/>
      <c r="C2" s="40"/>
      <c r="D2" s="40"/>
      <c r="E2" s="215"/>
      <c r="G2" s="216"/>
      <c r="H2" s="217"/>
      <c r="I2" s="217"/>
      <c r="J2" s="217"/>
      <c r="K2" s="218"/>
    </row>
    <row r="3" spans="1:11" ht="12.75" thickBot="1" x14ac:dyDescent="0.2">
      <c r="A3" s="167" t="s">
        <v>68</v>
      </c>
      <c r="B3" s="219">
        <f>资产负债表!C4</f>
        <v>380</v>
      </c>
      <c r="C3" s="219">
        <f>资产负债表!D4</f>
        <v>2171</v>
      </c>
      <c r="D3" s="219">
        <f>资产负债表!E4</f>
        <v>0</v>
      </c>
      <c r="E3" s="220">
        <f>资产负债表!F4</f>
        <v>0</v>
      </c>
      <c r="G3" s="221" t="s">
        <v>5</v>
      </c>
      <c r="H3" s="222">
        <f>资产负债表!H4</f>
        <v>0</v>
      </c>
      <c r="I3" s="222">
        <f>资产负债表!I4</f>
        <v>0</v>
      </c>
      <c r="J3" s="222">
        <f>资产负债表!J4</f>
        <v>3824</v>
      </c>
      <c r="K3" s="223">
        <f>资产负债表!K4</f>
        <v>14390</v>
      </c>
    </row>
    <row r="6" spans="1:11" ht="12.75" thickBot="1" x14ac:dyDescent="0.2"/>
    <row r="7" spans="1:11" x14ac:dyDescent="0.15">
      <c r="D7" s="27"/>
      <c r="E7" s="224">
        <f>B1</f>
        <v>1</v>
      </c>
      <c r="F7" s="224">
        <f>C1</f>
        <v>2</v>
      </c>
      <c r="G7" s="224">
        <f>D1</f>
        <v>3</v>
      </c>
      <c r="H7" s="17">
        <f>E1</f>
        <v>4</v>
      </c>
    </row>
    <row r="8" spans="1:11" x14ac:dyDescent="0.15">
      <c r="D8" s="225"/>
      <c r="E8" s="226"/>
      <c r="F8" s="226"/>
      <c r="G8" s="226"/>
      <c r="H8" s="227"/>
    </row>
    <row r="9" spans="1:11" ht="12.75" thickBot="1" x14ac:dyDescent="0.2">
      <c r="D9" s="25" t="s">
        <v>69</v>
      </c>
      <c r="E9" s="228">
        <f>B3-H3</f>
        <v>380</v>
      </c>
      <c r="F9" s="228">
        <f>C3-I3</f>
        <v>2171</v>
      </c>
      <c r="G9" s="229">
        <f>D3-J3</f>
        <v>-3824</v>
      </c>
      <c r="H9" s="230">
        <f>E3-K3</f>
        <v>-14390</v>
      </c>
    </row>
    <row r="10" spans="1:11" ht="12.75" thickBot="1" x14ac:dyDescent="0.2">
      <c r="G10" s="258"/>
      <c r="H10" s="258"/>
    </row>
    <row r="11" spans="1:11" x14ac:dyDescent="0.15">
      <c r="A11" s="165"/>
      <c r="B11" s="211">
        <f>B1</f>
        <v>1</v>
      </c>
      <c r="C11" s="211">
        <f>C1</f>
        <v>2</v>
      </c>
      <c r="D11" s="211">
        <f>D1</f>
        <v>3</v>
      </c>
      <c r="E11" s="13">
        <f>E1</f>
        <v>4</v>
      </c>
      <c r="G11" s="212"/>
      <c r="H11" s="213">
        <f>H1</f>
        <v>1</v>
      </c>
      <c r="I11" s="213">
        <f>I1</f>
        <v>2</v>
      </c>
      <c r="J11" s="213">
        <f>J1</f>
        <v>3</v>
      </c>
      <c r="K11" s="4">
        <f>K1</f>
        <v>4</v>
      </c>
    </row>
    <row r="12" spans="1:11" x14ac:dyDescent="0.15">
      <c r="A12" s="214"/>
      <c r="B12" s="40"/>
      <c r="C12" s="40"/>
      <c r="D12" s="40"/>
      <c r="E12" s="215"/>
      <c r="G12" s="216"/>
      <c r="H12" s="217"/>
      <c r="I12" s="217"/>
      <c r="J12" s="217"/>
      <c r="K12" s="218"/>
    </row>
    <row r="13" spans="1:11" x14ac:dyDescent="0.15">
      <c r="A13" s="214" t="s">
        <v>1</v>
      </c>
      <c r="B13" s="40">
        <f>资产负债表!C5</f>
        <v>14559</v>
      </c>
      <c r="C13" s="40">
        <f>资产负债表!D5</f>
        <v>14621</v>
      </c>
      <c r="D13" s="40">
        <f>资产负债表!E5</f>
        <v>24050</v>
      </c>
      <c r="E13" s="215">
        <f>资产负债表!F5</f>
        <v>29373</v>
      </c>
      <c r="G13" s="216" t="s">
        <v>6</v>
      </c>
      <c r="H13" s="217">
        <f>资产负债表!H5</f>
        <v>7408</v>
      </c>
      <c r="I13" s="217">
        <f>资产负债表!I5</f>
        <v>8865</v>
      </c>
      <c r="J13" s="217">
        <f>资产负债表!J5</f>
        <v>14520</v>
      </c>
      <c r="K13" s="218">
        <f>资产负债表!K5</f>
        <v>16254</v>
      </c>
    </row>
    <row r="14" spans="1:11" x14ac:dyDescent="0.15">
      <c r="A14" s="214" t="s">
        <v>242</v>
      </c>
      <c r="B14" s="40">
        <f>资产负债表!C6</f>
        <v>0</v>
      </c>
      <c r="C14" s="40">
        <f>资产负债表!D6</f>
        <v>0</v>
      </c>
      <c r="D14" s="40">
        <f>资产负债表!E6</f>
        <v>0</v>
      </c>
      <c r="E14" s="215">
        <f>资产负债表!F6</f>
        <v>0</v>
      </c>
      <c r="G14" s="216" t="s">
        <v>243</v>
      </c>
      <c r="H14" s="217">
        <f>资产负债表!H6</f>
        <v>0</v>
      </c>
      <c r="I14" s="217">
        <f>资产负债表!I6</f>
        <v>0</v>
      </c>
      <c r="J14" s="217">
        <f>资产负债表!J6</f>
        <v>0</v>
      </c>
      <c r="K14" s="218">
        <f>资产负债表!K6</f>
        <v>0</v>
      </c>
    </row>
    <row r="15" spans="1:11" x14ac:dyDescent="0.15">
      <c r="A15" s="214" t="s">
        <v>2</v>
      </c>
      <c r="B15" s="40">
        <f>资产负债表!C7</f>
        <v>4575</v>
      </c>
      <c r="C15" s="40">
        <f>资产负债表!D7</f>
        <v>2654</v>
      </c>
      <c r="D15" s="40">
        <f>资产负债表!E7</f>
        <v>3543</v>
      </c>
      <c r="E15" s="215">
        <f>资产负债表!F7</f>
        <v>3369</v>
      </c>
      <c r="G15" s="216" t="s">
        <v>7</v>
      </c>
      <c r="H15" s="217">
        <f>资产负债表!H7</f>
        <v>4512</v>
      </c>
      <c r="I15" s="217">
        <f>资产负债表!I7</f>
        <v>2965</v>
      </c>
      <c r="J15" s="217">
        <f>资产负债表!J7</f>
        <v>3851</v>
      </c>
      <c r="K15" s="218">
        <f>资产负债表!K7</f>
        <v>3635</v>
      </c>
    </row>
    <row r="16" spans="1:11" ht="13.5" thickBot="1" x14ac:dyDescent="0.25">
      <c r="A16" s="214" t="s">
        <v>3</v>
      </c>
      <c r="B16" s="40">
        <f>资产负债表!C8</f>
        <v>300</v>
      </c>
      <c r="C16" s="40">
        <f>资产负债表!D8</f>
        <v>1123</v>
      </c>
      <c r="D16" s="40">
        <f>资产负债表!E8</f>
        <v>2120</v>
      </c>
      <c r="E16" s="215">
        <f>资产负债表!F8</f>
        <v>2485</v>
      </c>
      <c r="G16" s="221" t="s">
        <v>70</v>
      </c>
      <c r="H16" s="231">
        <f>SUM(H13:H15)</f>
        <v>11920</v>
      </c>
      <c r="I16" s="231">
        <f>SUM(I13:I15)</f>
        <v>11830</v>
      </c>
      <c r="J16" s="231">
        <f>SUM(J13:J15)</f>
        <v>18371</v>
      </c>
      <c r="K16" s="232">
        <f>SUM(K13:K15)</f>
        <v>19889</v>
      </c>
    </row>
    <row r="17" spans="1:11" ht="12.75" thickBot="1" x14ac:dyDescent="0.2">
      <c r="A17" s="167" t="s">
        <v>71</v>
      </c>
      <c r="B17" s="219">
        <f>SUM(B13:B16)</f>
        <v>19434</v>
      </c>
      <c r="C17" s="219">
        <f>SUM(C13:C16)</f>
        <v>18398</v>
      </c>
      <c r="D17" s="219">
        <f>SUM(D13:D16)</f>
        <v>29713</v>
      </c>
      <c r="E17" s="220">
        <f>SUM(E13:E16)</f>
        <v>35227</v>
      </c>
      <c r="G17" s="10"/>
      <c r="H17" s="10"/>
      <c r="I17" s="10"/>
      <c r="J17" s="10"/>
      <c r="K17" s="10"/>
    </row>
    <row r="20" spans="1:11" ht="18" customHeight="1" thickBot="1" x14ac:dyDescent="0.2"/>
    <row r="21" spans="1:11" x14ac:dyDescent="0.15">
      <c r="D21" s="27"/>
      <c r="E21" s="224">
        <f>E7</f>
        <v>1</v>
      </c>
      <c r="F21" s="224">
        <f>F7</f>
        <v>2</v>
      </c>
      <c r="G21" s="224">
        <f>G7</f>
        <v>3</v>
      </c>
      <c r="H21" s="17">
        <f>H7</f>
        <v>4</v>
      </c>
    </row>
    <row r="22" spans="1:11" x14ac:dyDescent="0.15">
      <c r="D22" s="225"/>
      <c r="E22" s="226"/>
      <c r="F22" s="226"/>
      <c r="G22" s="226"/>
      <c r="H22" s="227"/>
    </row>
    <row r="23" spans="1:11" ht="12.75" thickBot="1" x14ac:dyDescent="0.2">
      <c r="D23" s="25" t="s">
        <v>72</v>
      </c>
      <c r="E23" s="228">
        <f>B17-H16</f>
        <v>7514</v>
      </c>
      <c r="F23" s="228">
        <f>C17-I16</f>
        <v>6568</v>
      </c>
      <c r="G23" s="228">
        <f>D17-J16</f>
        <v>11342</v>
      </c>
      <c r="H23" s="230">
        <f>E17-K16</f>
        <v>15338</v>
      </c>
    </row>
    <row r="24" spans="1:11" ht="12.75" thickBot="1" x14ac:dyDescent="0.2"/>
    <row r="25" spans="1:11" x14ac:dyDescent="0.15">
      <c r="A25" s="165"/>
      <c r="B25" s="211">
        <f>E21</f>
        <v>1</v>
      </c>
      <c r="C25" s="211">
        <f>F21</f>
        <v>2</v>
      </c>
      <c r="D25" s="211">
        <f>G21</f>
        <v>3</v>
      </c>
      <c r="E25" s="13">
        <f>H21</f>
        <v>4</v>
      </c>
      <c r="G25" s="212"/>
      <c r="H25" s="213">
        <f>E21</f>
        <v>1</v>
      </c>
      <c r="I25" s="213">
        <f>F21</f>
        <v>2</v>
      </c>
      <c r="J25" s="213">
        <f>G21</f>
        <v>3</v>
      </c>
      <c r="K25" s="4">
        <f>H21</f>
        <v>4</v>
      </c>
    </row>
    <row r="26" spans="1:11" x14ac:dyDescent="0.15">
      <c r="A26" s="214"/>
      <c r="B26" s="40"/>
      <c r="C26" s="40"/>
      <c r="D26" s="40"/>
      <c r="E26" s="215"/>
      <c r="G26" s="216"/>
      <c r="H26" s="217"/>
      <c r="I26" s="217"/>
      <c r="J26" s="217"/>
      <c r="K26" s="218"/>
    </row>
    <row r="27" spans="1:11" x14ac:dyDescent="0.15">
      <c r="A27" s="214" t="s">
        <v>9</v>
      </c>
      <c r="B27" s="40">
        <f>资产负债表!C13</f>
        <v>5567</v>
      </c>
      <c r="C27" s="40">
        <f>资产负债表!D13</f>
        <v>7534</v>
      </c>
      <c r="D27" s="40">
        <f>资产负债表!E13</f>
        <v>9333</v>
      </c>
      <c r="E27" s="215">
        <f>资产负债表!F13</f>
        <v>14592</v>
      </c>
      <c r="G27" s="216" t="s">
        <v>16</v>
      </c>
      <c r="H27" s="217">
        <f>资产负债表!H12</f>
        <v>4816</v>
      </c>
      <c r="I27" s="217">
        <f>资产负债表!I12</f>
        <v>6752</v>
      </c>
      <c r="J27" s="217">
        <f>资产负债表!J12</f>
        <v>8757</v>
      </c>
      <c r="K27" s="218">
        <f>资产负债表!K12</f>
        <v>12835</v>
      </c>
    </row>
    <row r="28" spans="1:11" x14ac:dyDescent="0.15">
      <c r="A28" s="214" t="s">
        <v>11</v>
      </c>
      <c r="B28" s="40">
        <f>资产负债表!C14</f>
        <v>0</v>
      </c>
      <c r="C28" s="40">
        <f>资产负债表!D14</f>
        <v>0</v>
      </c>
      <c r="D28" s="40">
        <f>资产负债表!E14</f>
        <v>0</v>
      </c>
      <c r="E28" s="215">
        <f>资产负债表!F14</f>
        <v>0</v>
      </c>
      <c r="G28" s="216" t="s">
        <v>18</v>
      </c>
      <c r="H28" s="217">
        <f>资产负债表!H13</f>
        <v>0</v>
      </c>
      <c r="I28" s="217">
        <f>资产负债表!I13</f>
        <v>0</v>
      </c>
      <c r="J28" s="217">
        <f>资产负债表!J13</f>
        <v>0</v>
      </c>
      <c r="K28" s="218">
        <f>资产负债表!K13</f>
        <v>0</v>
      </c>
    </row>
    <row r="29" spans="1:11" x14ac:dyDescent="0.15">
      <c r="A29" s="214" t="s">
        <v>13</v>
      </c>
      <c r="B29" s="40">
        <f>资产负债表!C15</f>
        <v>0</v>
      </c>
      <c r="C29" s="40">
        <f>资产负债表!D15</f>
        <v>0</v>
      </c>
      <c r="D29" s="40">
        <f>资产负债表!E15</f>
        <v>0</v>
      </c>
      <c r="E29" s="215">
        <f>资产负债表!F15</f>
        <v>0</v>
      </c>
      <c r="G29" s="216"/>
      <c r="H29" s="217"/>
      <c r="I29" s="217"/>
      <c r="J29" s="217"/>
      <c r="K29" s="218"/>
    </row>
    <row r="30" spans="1:11" ht="25.5" thickBot="1" x14ac:dyDescent="0.25">
      <c r="A30" s="167" t="s">
        <v>73</v>
      </c>
      <c r="B30" s="233">
        <f>SUM(B27:B29)</f>
        <v>5567</v>
      </c>
      <c r="C30" s="233">
        <f>SUM(C27:C29)</f>
        <v>7534</v>
      </c>
      <c r="D30" s="233">
        <f>SUM(D27:D29)</f>
        <v>9333</v>
      </c>
      <c r="E30" s="234">
        <f>SUM(E27:E29)</f>
        <v>14592</v>
      </c>
      <c r="G30" s="235" t="s">
        <v>74</v>
      </c>
      <c r="H30" s="236">
        <f>SUM(H27:H29)</f>
        <v>4816</v>
      </c>
      <c r="I30" s="236">
        <f>SUM(I27:I29)</f>
        <v>6752</v>
      </c>
      <c r="J30" s="236">
        <f>SUM(J27:J29)</f>
        <v>8757</v>
      </c>
      <c r="K30" s="237">
        <f>SUM(K27:K29)</f>
        <v>12835</v>
      </c>
    </row>
    <row r="31" spans="1:11" x14ac:dyDescent="0.15">
      <c r="A31" s="10"/>
      <c r="B31" s="10"/>
      <c r="C31" s="10"/>
      <c r="D31" s="10"/>
      <c r="E31" s="10"/>
      <c r="F31" s="10"/>
      <c r="G31" s="216"/>
      <c r="H31" s="217"/>
      <c r="I31" s="217"/>
      <c r="J31" s="217"/>
      <c r="K31" s="218"/>
    </row>
    <row r="32" spans="1:11" x14ac:dyDescent="0.15">
      <c r="G32" s="216" t="s">
        <v>21</v>
      </c>
      <c r="H32" s="217">
        <f>资产负债表!H17</f>
        <v>1500</v>
      </c>
      <c r="I32" s="217">
        <f>资产负债表!I17</f>
        <v>1600</v>
      </c>
      <c r="J32" s="217">
        <f>资产负债表!J17</f>
        <v>1600</v>
      </c>
      <c r="K32" s="218">
        <f>资产负债表!K17</f>
        <v>1600</v>
      </c>
    </row>
    <row r="33" spans="4:11" x14ac:dyDescent="0.15">
      <c r="G33" s="216" t="s">
        <v>23</v>
      </c>
      <c r="H33" s="217">
        <f>资产负债表!H18</f>
        <v>265</v>
      </c>
      <c r="I33" s="217">
        <f>资产负债表!I18</f>
        <v>343</v>
      </c>
      <c r="J33" s="217">
        <f>资产负债表!J18</f>
        <v>412</v>
      </c>
      <c r="K33" s="218">
        <f>资产负债表!K18</f>
        <v>465</v>
      </c>
    </row>
    <row r="34" spans="4:11" x14ac:dyDescent="0.15">
      <c r="G34" s="216" t="s">
        <v>25</v>
      </c>
      <c r="H34" s="217">
        <f>资产负债表!H19</f>
        <v>6675</v>
      </c>
      <c r="I34" s="217">
        <f>资产负债表!I19</f>
        <v>6720</v>
      </c>
      <c r="J34" s="217">
        <f>资产负债表!J19</f>
        <v>5624</v>
      </c>
      <c r="K34" s="218">
        <f>资产负债表!K19</f>
        <v>632</v>
      </c>
    </row>
    <row r="35" spans="4:11" x14ac:dyDescent="0.15">
      <c r="G35" s="216" t="s">
        <v>27</v>
      </c>
      <c r="H35" s="217">
        <f>资产负债表!H20</f>
        <v>3444.4700000000003</v>
      </c>
      <c r="I35" s="217">
        <f>资产负债表!I20</f>
        <v>858.27</v>
      </c>
      <c r="J35" s="217">
        <f>资产负债表!J20</f>
        <v>457.61</v>
      </c>
      <c r="K35" s="218">
        <f>资产负债表!K20</f>
        <v>8.0399999999999991</v>
      </c>
    </row>
    <row r="36" spans="4:11" x14ac:dyDescent="0.15">
      <c r="G36" s="216"/>
      <c r="H36" s="217"/>
      <c r="I36" s="217"/>
      <c r="J36" s="217"/>
      <c r="K36" s="218"/>
    </row>
    <row r="37" spans="4:11" x14ac:dyDescent="0.15">
      <c r="G37" s="238" t="s">
        <v>29</v>
      </c>
      <c r="H37" s="217">
        <f>SUM(H32:H36)</f>
        <v>11884.470000000001</v>
      </c>
      <c r="I37" s="217">
        <f>SUM(I32:I36)</f>
        <v>9521.27</v>
      </c>
      <c r="J37" s="217">
        <f>SUM(J32:J36)</f>
        <v>8093.61</v>
      </c>
      <c r="K37" s="218">
        <f>SUM(K32:K36)</f>
        <v>2705.04</v>
      </c>
    </row>
    <row r="38" spans="4:11" ht="13.5" thickBot="1" x14ac:dyDescent="0.25">
      <c r="G38" s="239" t="s">
        <v>75</v>
      </c>
      <c r="H38" s="231">
        <f>H30+H37</f>
        <v>16700.47</v>
      </c>
      <c r="I38" s="231">
        <f>I30+I37</f>
        <v>16273.27</v>
      </c>
      <c r="J38" s="231">
        <f>J30+J37</f>
        <v>16850.61</v>
      </c>
      <c r="K38" s="232">
        <f>K30+K37</f>
        <v>15540.04</v>
      </c>
    </row>
    <row r="42" spans="4:11" ht="12.75" thickBot="1" x14ac:dyDescent="0.2"/>
    <row r="43" spans="4:11" x14ac:dyDescent="0.15">
      <c r="D43" s="27"/>
      <c r="E43" s="224">
        <f>H25</f>
        <v>1</v>
      </c>
      <c r="F43" s="224">
        <f>I25</f>
        <v>2</v>
      </c>
      <c r="G43" s="224">
        <f>J25</f>
        <v>3</v>
      </c>
      <c r="H43" s="17">
        <f>K25</f>
        <v>4</v>
      </c>
    </row>
    <row r="44" spans="4:11" x14ac:dyDescent="0.15">
      <c r="D44" s="225"/>
      <c r="E44" s="226"/>
      <c r="F44" s="226"/>
      <c r="G44" s="226"/>
      <c r="H44" s="227"/>
    </row>
    <row r="45" spans="4:11" ht="12.75" thickBot="1" x14ac:dyDescent="0.2">
      <c r="D45" s="25" t="s">
        <v>76</v>
      </c>
      <c r="E45" s="228">
        <f>H38-B30</f>
        <v>11133.470000000001</v>
      </c>
      <c r="F45" s="229">
        <f>I38-C30</f>
        <v>8739.27</v>
      </c>
      <c r="G45" s="229">
        <f>J38-D30</f>
        <v>7517.6100000000006</v>
      </c>
      <c r="H45" s="240">
        <f>K38-E30</f>
        <v>948.04000000000087</v>
      </c>
    </row>
    <row r="47" spans="4:11" ht="12.75" thickBot="1" x14ac:dyDescent="0.2"/>
    <row r="48" spans="4:11" x14ac:dyDescent="0.15">
      <c r="D48" s="27"/>
      <c r="E48" s="224">
        <f>E43</f>
        <v>1</v>
      </c>
      <c r="F48" s="224">
        <f>F43</f>
        <v>2</v>
      </c>
      <c r="G48" s="224">
        <f>G43</f>
        <v>3</v>
      </c>
      <c r="H48" s="17">
        <f>H43</f>
        <v>4</v>
      </c>
    </row>
    <row r="49" spans="4:8" x14ac:dyDescent="0.15">
      <c r="D49" s="225"/>
      <c r="E49" s="226"/>
      <c r="F49" s="226"/>
      <c r="G49" s="226"/>
      <c r="H49" s="227"/>
    </row>
    <row r="50" spans="4:8" x14ac:dyDescent="0.15">
      <c r="D50" s="225" t="s">
        <v>69</v>
      </c>
      <c r="E50" s="226">
        <f>E9</f>
        <v>380</v>
      </c>
      <c r="F50" s="226">
        <f>F9</f>
        <v>2171</v>
      </c>
      <c r="G50" s="226">
        <f>G9</f>
        <v>-3824</v>
      </c>
      <c r="H50" s="227">
        <f>H9</f>
        <v>-14390</v>
      </c>
    </row>
    <row r="51" spans="4:8" x14ac:dyDescent="0.15">
      <c r="D51" s="225" t="s">
        <v>72</v>
      </c>
      <c r="E51" s="226">
        <f>E23</f>
        <v>7514</v>
      </c>
      <c r="F51" s="226">
        <f>F23</f>
        <v>6568</v>
      </c>
      <c r="G51" s="226">
        <f>G23</f>
        <v>11342</v>
      </c>
      <c r="H51" s="227">
        <f>H23</f>
        <v>15338</v>
      </c>
    </row>
    <row r="52" spans="4:8" ht="12.75" thickBot="1" x14ac:dyDescent="0.2">
      <c r="D52" s="25" t="s">
        <v>76</v>
      </c>
      <c r="E52" s="228">
        <f>E45</f>
        <v>11133.470000000001</v>
      </c>
      <c r="F52" s="229">
        <f>F45</f>
        <v>8739.27</v>
      </c>
      <c r="G52" s="229">
        <f>G45</f>
        <v>7517.6100000000006</v>
      </c>
      <c r="H52" s="240">
        <f>H45</f>
        <v>948.04000000000087</v>
      </c>
    </row>
    <row r="53" spans="4:8" x14ac:dyDescent="0.15">
      <c r="D53" s="27"/>
      <c r="E53" s="224">
        <f>E48</f>
        <v>1</v>
      </c>
      <c r="F53" s="224">
        <f>F48</f>
        <v>2</v>
      </c>
      <c r="G53" s="224">
        <f>G48</f>
        <v>3</v>
      </c>
      <c r="H53" s="17">
        <f>H48</f>
        <v>4</v>
      </c>
    </row>
    <row r="54" spans="4:8" x14ac:dyDescent="0.15">
      <c r="D54" s="225"/>
      <c r="E54" s="226"/>
      <c r="F54" s="226"/>
      <c r="G54" s="226"/>
      <c r="H54" s="227"/>
    </row>
    <row r="55" spans="4:8" x14ac:dyDescent="0.15">
      <c r="D55" s="225" t="s">
        <v>69</v>
      </c>
      <c r="E55" s="241">
        <f>E50/E$51</f>
        <v>5.0572265105137078E-2</v>
      </c>
      <c r="F55" s="241">
        <f>F50/F$51</f>
        <v>0.33054202192448234</v>
      </c>
      <c r="G55" s="241">
        <f>G50/G$51</f>
        <v>-0.33715394110386177</v>
      </c>
      <c r="H55" s="242">
        <f>H50/H$51</f>
        <v>-0.93819272395357933</v>
      </c>
    </row>
    <row r="56" spans="4:8" x14ac:dyDescent="0.15">
      <c r="D56" s="225" t="s">
        <v>72</v>
      </c>
      <c r="E56" s="241">
        <f>E51/E$51</f>
        <v>1</v>
      </c>
      <c r="F56" s="241">
        <f>F51/F51</f>
        <v>1</v>
      </c>
      <c r="G56" s="241">
        <f>G51/G51</f>
        <v>1</v>
      </c>
      <c r="H56" s="242">
        <f>H51/H51</f>
        <v>1</v>
      </c>
    </row>
    <row r="57" spans="4:8" ht="12.75" thickBot="1" x14ac:dyDescent="0.2">
      <c r="D57" s="25" t="s">
        <v>76</v>
      </c>
      <c r="E57" s="243">
        <f>E52/E$51</f>
        <v>1.4816968325791857</v>
      </c>
      <c r="F57" s="243">
        <f>F52/F$51</f>
        <v>1.3305831303288673</v>
      </c>
      <c r="G57" s="243">
        <f>G52/G$51</f>
        <v>0.66281167342620351</v>
      </c>
      <c r="H57" s="244">
        <f>H52/H$51</f>
        <v>6.1809883948363599E-2</v>
      </c>
    </row>
  </sheetData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3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6"/>
  <sheetViews>
    <sheetView showGridLines="0" showZeros="0" workbookViewId="0">
      <selection activeCell="K9" sqref="K9"/>
    </sheetView>
  </sheetViews>
  <sheetFormatPr defaultRowHeight="14.25" x14ac:dyDescent="0.15"/>
  <cols>
    <col min="1" max="1" width="13.125" style="67" bestFit="1" customWidth="1"/>
    <col min="2" max="2" width="7.125" style="67" bestFit="1" customWidth="1"/>
    <col min="3" max="3" width="6.125" style="67" bestFit="1" customWidth="1"/>
    <col min="4" max="4" width="13.125" style="67" bestFit="1" customWidth="1"/>
    <col min="5" max="5" width="6" style="67" customWidth="1"/>
    <col min="6" max="6" width="6.375" style="67" customWidth="1"/>
    <col min="7" max="7" width="12.875" style="67" customWidth="1"/>
    <col min="8" max="8" width="7.5" style="67" bestFit="1" customWidth="1"/>
    <col min="9" max="11" width="6.125" style="67" bestFit="1" customWidth="1"/>
    <col min="12" max="16384" width="9" style="67"/>
  </cols>
  <sheetData>
    <row r="1" spans="1:12" ht="15" thickBot="1" x14ac:dyDescent="0.2">
      <c r="A1" s="67" t="s">
        <v>37</v>
      </c>
      <c r="B1" s="67">
        <f>'"利润表"'!C4</f>
        <v>45823</v>
      </c>
      <c r="C1" s="67">
        <f>'"利润表"'!E4</f>
        <v>49681</v>
      </c>
      <c r="D1" s="67">
        <f>'"利润表"'!G4</f>
        <v>60735</v>
      </c>
      <c r="E1" s="67">
        <f>'"利润表"'!I4</f>
        <v>80501</v>
      </c>
      <c r="H1" s="67">
        <f>'"利润表"'!C4</f>
        <v>45823</v>
      </c>
      <c r="I1" s="67">
        <f>'"利润表"'!E4</f>
        <v>49681</v>
      </c>
      <c r="J1" s="67">
        <f>'"利润表"'!G4</f>
        <v>60735</v>
      </c>
      <c r="K1" s="67">
        <f>'"利润表"'!I4</f>
        <v>80501</v>
      </c>
    </row>
    <row r="2" spans="1:12" x14ac:dyDescent="0.15">
      <c r="A2" s="169"/>
      <c r="B2" s="170">
        <f>资产负债表!C2</f>
        <v>1</v>
      </c>
      <c r="C2" s="170">
        <f>资产负债表!D2</f>
        <v>2</v>
      </c>
      <c r="D2" s="170">
        <f>资产负债表!E2</f>
        <v>3</v>
      </c>
      <c r="E2" s="171">
        <f>资产负债表!F2</f>
        <v>4</v>
      </c>
      <c r="F2" s="1"/>
      <c r="G2" s="172"/>
      <c r="H2" s="173">
        <f>B2</f>
        <v>1</v>
      </c>
      <c r="I2" s="173">
        <f>C2</f>
        <v>2</v>
      </c>
      <c r="J2" s="173">
        <f>D2</f>
        <v>3</v>
      </c>
      <c r="K2" s="174">
        <f>E2</f>
        <v>4</v>
      </c>
    </row>
    <row r="3" spans="1:12" x14ac:dyDescent="0.15">
      <c r="A3" s="175"/>
      <c r="B3" s="176"/>
      <c r="C3" s="176"/>
      <c r="D3" s="176"/>
      <c r="E3" s="177"/>
      <c r="G3" s="178"/>
      <c r="H3" s="179"/>
      <c r="I3" s="179"/>
      <c r="J3" s="179"/>
      <c r="K3" s="180"/>
    </row>
    <row r="4" spans="1:12" ht="15" thickBot="1" x14ac:dyDescent="0.2">
      <c r="A4" s="181" t="s">
        <v>68</v>
      </c>
      <c r="B4" s="182">
        <f>营运资本分析!B3/'"营运资本比率分析"'!B1</f>
        <v>8.292778735569474E-3</v>
      </c>
      <c r="C4" s="182">
        <f>营运资本分析!C3/'"营运资本比率分析"'!C1</f>
        <v>4.369879833336688E-2</v>
      </c>
      <c r="D4" s="182">
        <f>营运资本分析!D3/'"营运资本比率分析"'!D1</f>
        <v>0</v>
      </c>
      <c r="E4" s="183">
        <f>营运资本分析!E3/'"营运资本比率分析"'!E1</f>
        <v>0</v>
      </c>
      <c r="G4" s="184" t="s">
        <v>5</v>
      </c>
      <c r="H4" s="185">
        <f>营运资本分析!H3/'"营运资本比率分析"'!H1</f>
        <v>0</v>
      </c>
      <c r="I4" s="185">
        <f>营运资本分析!I3/'"营运资本比率分析"'!I1</f>
        <v>0</v>
      </c>
      <c r="J4" s="185">
        <f>营运资本分析!J3/'"营运资本比率分析"'!J1</f>
        <v>6.2962048242364371E-2</v>
      </c>
      <c r="K4" s="186">
        <f>营运资本分析!K3/'"营运资本比率分析"'!K1</f>
        <v>0.17875554340939864</v>
      </c>
    </row>
    <row r="6" spans="1:12" x14ac:dyDescent="0.15">
      <c r="A6" s="1"/>
      <c r="B6" s="187"/>
    </row>
    <row r="7" spans="1:12" ht="15" thickBot="1" x14ac:dyDescent="0.2">
      <c r="A7" s="187"/>
      <c r="B7" s="187"/>
    </row>
    <row r="8" spans="1:12" x14ac:dyDescent="0.15">
      <c r="A8" s="187"/>
      <c r="B8" s="187"/>
      <c r="D8" s="188"/>
      <c r="E8" s="189">
        <f>H2</f>
        <v>1</v>
      </c>
      <c r="F8" s="189">
        <f>I2</f>
        <v>2</v>
      </c>
      <c r="G8" s="189">
        <f>J2</f>
        <v>3</v>
      </c>
      <c r="H8" s="190">
        <f>K2</f>
        <v>4</v>
      </c>
    </row>
    <row r="9" spans="1:12" x14ac:dyDescent="0.15">
      <c r="A9" s="187"/>
      <c r="B9" s="187"/>
      <c r="D9" s="191"/>
      <c r="E9" s="192"/>
      <c r="F9" s="192"/>
      <c r="G9" s="192"/>
      <c r="H9" s="193"/>
    </row>
    <row r="10" spans="1:12" ht="15" thickBot="1" x14ac:dyDescent="0.2">
      <c r="D10" s="194" t="s">
        <v>69</v>
      </c>
      <c r="E10" s="195">
        <f>营运资本分析!E9/'"营运资本比率分析"'!B1</f>
        <v>8.292778735569474E-3</v>
      </c>
      <c r="F10" s="195">
        <f>营运资本分析!F9/'"营运资本比率分析"'!C1</f>
        <v>4.369879833336688E-2</v>
      </c>
      <c r="G10" s="195">
        <f>营运资本分析!G9/'"营运资本比率分析"'!D1</f>
        <v>-6.2962048242364371E-2</v>
      </c>
      <c r="H10" s="196">
        <f>营运资本分析!H9/'"营运资本比率分析"'!E1</f>
        <v>-0.17875554340939864</v>
      </c>
    </row>
    <row r="11" spans="1:12" ht="15" thickBot="1" x14ac:dyDescent="0.2"/>
    <row r="12" spans="1:12" ht="15" x14ac:dyDescent="0.2">
      <c r="A12" s="169"/>
      <c r="B12" s="170">
        <f>E8</f>
        <v>1</v>
      </c>
      <c r="C12" s="170">
        <f>F8</f>
        <v>2</v>
      </c>
      <c r="D12" s="170">
        <f>G8</f>
        <v>3</v>
      </c>
      <c r="E12" s="170">
        <f>H8</f>
        <v>4</v>
      </c>
      <c r="F12" s="197" t="s">
        <v>254</v>
      </c>
      <c r="G12" s="173"/>
      <c r="H12" s="173">
        <f>B12</f>
        <v>1</v>
      </c>
      <c r="I12" s="173">
        <f>C12</f>
        <v>2</v>
      </c>
      <c r="J12" s="173">
        <f>D12</f>
        <v>3</v>
      </c>
      <c r="K12" s="174">
        <f>E12</f>
        <v>4</v>
      </c>
      <c r="L12" s="197" t="s">
        <v>254</v>
      </c>
    </row>
    <row r="13" spans="1:12" x14ac:dyDescent="0.15">
      <c r="A13" s="175"/>
      <c r="B13" s="176"/>
      <c r="C13" s="176"/>
      <c r="D13" s="176"/>
      <c r="E13" s="176"/>
      <c r="F13" s="198"/>
      <c r="G13" s="179"/>
      <c r="H13" s="179"/>
      <c r="I13" s="179"/>
      <c r="J13" s="179"/>
      <c r="K13" s="180"/>
      <c r="L13" s="198"/>
    </row>
    <row r="14" spans="1:12" x14ac:dyDescent="0.15">
      <c r="A14" s="175" t="s">
        <v>1</v>
      </c>
      <c r="B14" s="199">
        <f>营运资本分析!B13/'"营运资本比率分析"'!B$1</f>
        <v>0.31772254108198938</v>
      </c>
      <c r="C14" s="199">
        <f>营运资本分析!C13/'"营运资本比率分析"'!C1</f>
        <v>0.29429761880799499</v>
      </c>
      <c r="D14" s="199">
        <f>营运资本分析!D13/'"营运资本比率分析"'!D1</f>
        <v>0.39598254713097886</v>
      </c>
      <c r="E14" s="199">
        <f>营运资本分析!E13/'"营运资本比率分析"'!E1</f>
        <v>0.36487745493844798</v>
      </c>
      <c r="F14" s="246">
        <v>0.3</v>
      </c>
      <c r="G14" s="179" t="s">
        <v>6</v>
      </c>
      <c r="H14" s="200">
        <f>营运资本分析!H13/'"营运资本比率分析"'!H$1</f>
        <v>0.16166553913973333</v>
      </c>
      <c r="I14" s="200">
        <f>营运资本分析!I13/'"营运资本比率分析"'!I$1</f>
        <v>0.17843843722952438</v>
      </c>
      <c r="J14" s="200">
        <f>营运资本分析!J13/'"营运资本比率分析"'!J$1</f>
        <v>0.23907137564830822</v>
      </c>
      <c r="K14" s="201">
        <f>营运资本分析!K13/'"营运资本比率分析"'!K$1</f>
        <v>0.20191053527285374</v>
      </c>
      <c r="L14" s="246">
        <v>0.25</v>
      </c>
    </row>
    <row r="15" spans="1:12" x14ac:dyDescent="0.15">
      <c r="A15" s="175" t="s">
        <v>242</v>
      </c>
      <c r="B15" s="199">
        <f>营运资本分析!B14/'"营运资本比率分析"'!B$1</f>
        <v>0</v>
      </c>
      <c r="C15" s="199">
        <f>营运资本分析!C14/'"营运资本比率分析"'!C$1</f>
        <v>0</v>
      </c>
      <c r="D15" s="199">
        <f>营运资本分析!D14/'"营运资本比率分析"'!D$1</f>
        <v>0</v>
      </c>
      <c r="E15" s="199">
        <f>营运资本分析!E14/'"营运资本比率分析"'!E$1</f>
        <v>0</v>
      </c>
      <c r="F15" s="246">
        <v>0</v>
      </c>
      <c r="G15" s="179" t="s">
        <v>243</v>
      </c>
      <c r="H15" s="200">
        <f>营运资本分析!H14/'"营运资本比率分析"'!H$1</f>
        <v>0</v>
      </c>
      <c r="I15" s="200">
        <f>营运资本分析!I14/'"营运资本比率分析"'!I$1</f>
        <v>0</v>
      </c>
      <c r="J15" s="200">
        <f>营运资本分析!J14/'"营运资本比率分析"'!J$1</f>
        <v>0</v>
      </c>
      <c r="K15" s="201">
        <f>营运资本分析!K14/'"营运资本比率分析"'!K$1</f>
        <v>0</v>
      </c>
      <c r="L15" s="246">
        <v>0</v>
      </c>
    </row>
    <row r="16" spans="1:12" x14ac:dyDescent="0.15">
      <c r="A16" s="175" t="s">
        <v>2</v>
      </c>
      <c r="B16" s="199">
        <f>营运资本分析!B15/'"营运资本比率分析"'!B$1</f>
        <v>9.9840691355869329E-2</v>
      </c>
      <c r="C16" s="199">
        <f>营运资本分析!C15/'"营运资本比率分析"'!C$1</f>
        <v>5.3420824862623541E-2</v>
      </c>
      <c r="D16" s="199">
        <f>营运资本分析!D15/'"营运资本比率分析"'!D$1</f>
        <v>5.8335391454680169E-2</v>
      </c>
      <c r="E16" s="199">
        <f>营运资本分析!E15/'"营运资本比率分析"'!E$1</f>
        <v>4.1850411796126759E-2</v>
      </c>
      <c r="F16" s="246">
        <v>0.1</v>
      </c>
      <c r="G16" s="179" t="s">
        <v>7</v>
      </c>
      <c r="H16" s="200">
        <f>营运资本分析!H15/'"营运资本比率分析"'!H$1</f>
        <v>9.8465835933919652E-2</v>
      </c>
      <c r="I16" s="200">
        <f>营运资本分析!I15/'"营运资本比率分析"'!I$1</f>
        <v>5.9680763269660431E-2</v>
      </c>
      <c r="J16" s="200">
        <f>营运资本分析!J15/'"营运资本比率分析"'!J$1</f>
        <v>6.3406602453280642E-2</v>
      </c>
      <c r="K16" s="201">
        <f>营运资本分析!K15/'"营运资本比率分析"'!K$1</f>
        <v>4.5154718574924535E-2</v>
      </c>
      <c r="L16" s="246">
        <v>0.05</v>
      </c>
    </row>
    <row r="17" spans="1:12" ht="16.5" thickBot="1" x14ac:dyDescent="0.3">
      <c r="A17" s="175" t="s">
        <v>3</v>
      </c>
      <c r="B17" s="199">
        <f>营运资本分析!B16/'"营运资本比率分析"'!B$1</f>
        <v>6.5469305807127429E-3</v>
      </c>
      <c r="C17" s="199">
        <f>营运资本分析!C16/'"营运资本比率分析"'!C$1</f>
        <v>2.2604214891004608E-2</v>
      </c>
      <c r="D17" s="199">
        <f>营运资本分析!D16/'"营运资本比率分析"'!D$1</f>
        <v>3.4905738042314977E-2</v>
      </c>
      <c r="E17" s="199">
        <f>营运资本分析!E16/'"营运资本比率分析"'!E$1</f>
        <v>3.0869181749295038E-2</v>
      </c>
      <c r="F17" s="246">
        <v>0.03</v>
      </c>
      <c r="G17" s="202" t="s">
        <v>70</v>
      </c>
      <c r="H17" s="185">
        <f>营运资本分析!H16/'"营运资本比率分析"'!H$1</f>
        <v>0.26013137507365297</v>
      </c>
      <c r="I17" s="185">
        <f>营运资本分析!I16/'"营运资本比率分析"'!I$1</f>
        <v>0.23811920049918481</v>
      </c>
      <c r="J17" s="185">
        <f>营运资本分析!J16/'"营运资本比率分析"'!J$1</f>
        <v>0.30247797810158888</v>
      </c>
      <c r="K17" s="186">
        <f>营运资本分析!K16/'"营运资本比率分析"'!K$1</f>
        <v>0.24706525384777828</v>
      </c>
      <c r="L17" s="203">
        <f>SUM(L14:L16)</f>
        <v>0.3</v>
      </c>
    </row>
    <row r="18" spans="1:12" ht="16.5" thickBot="1" x14ac:dyDescent="0.3">
      <c r="A18" s="181" t="s">
        <v>71</v>
      </c>
      <c r="B18" s="182">
        <f>营运资本分析!B17/'"营运资本比率分析"'!B$1</f>
        <v>0.42411016301857146</v>
      </c>
      <c r="C18" s="182">
        <f>营运资本分析!C17/'"营运资本比率分析"'!C$1</f>
        <v>0.37032265856162316</v>
      </c>
      <c r="D18" s="182">
        <f>营运资本分析!D17/'"营运资本比率分析"'!D$1</f>
        <v>0.489223676627974</v>
      </c>
      <c r="E18" s="182">
        <f>营运资本分析!E17/'"营运资本比率分析"'!E$1</f>
        <v>0.43759704848386977</v>
      </c>
      <c r="F18" s="203">
        <f>SUM(F14:F17)</f>
        <v>0.43000000000000005</v>
      </c>
      <c r="G18" s="187"/>
      <c r="H18" s="187"/>
      <c r="I18" s="187"/>
      <c r="J18" s="187"/>
      <c r="K18" s="187"/>
      <c r="L18" s="204"/>
    </row>
    <row r="21" spans="1:12" ht="18" customHeight="1" thickBot="1" x14ac:dyDescent="0.2"/>
    <row r="22" spans="1:12" x14ac:dyDescent="0.15">
      <c r="D22" s="188"/>
      <c r="E22" s="189">
        <f>H12</f>
        <v>1</v>
      </c>
      <c r="F22" s="189">
        <f>I12</f>
        <v>2</v>
      </c>
      <c r="G22" s="189">
        <f>J12</f>
        <v>3</v>
      </c>
      <c r="H22" s="190">
        <f>K12</f>
        <v>4</v>
      </c>
    </row>
    <row r="23" spans="1:12" x14ac:dyDescent="0.15">
      <c r="D23" s="191"/>
      <c r="E23" s="192"/>
      <c r="F23" s="192"/>
      <c r="G23" s="192"/>
      <c r="H23" s="193"/>
    </row>
    <row r="24" spans="1:12" ht="15" thickBot="1" x14ac:dyDescent="0.2">
      <c r="D24" s="194" t="s">
        <v>72</v>
      </c>
      <c r="E24" s="195">
        <f>营运资本分析!E23/'"营运资本比率分析"'!B1</f>
        <v>0.16397878794491849</v>
      </c>
      <c r="F24" s="195">
        <f>营运资本分析!F23/'"营运资本比率分析"'!C1</f>
        <v>0.13220345806243836</v>
      </c>
      <c r="G24" s="195">
        <f>营运资本分析!G23/'"营运资本比率分析"'!D1</f>
        <v>0.18674569852638512</v>
      </c>
      <c r="H24" s="196">
        <f>营运资本分析!H23/'"营运资本比率分析"'!E1</f>
        <v>0.19053179463609149</v>
      </c>
    </row>
    <row r="25" spans="1:12" ht="15" thickBot="1" x14ac:dyDescent="0.2"/>
    <row r="26" spans="1:12" x14ac:dyDescent="0.15">
      <c r="A26" s="169"/>
      <c r="B26" s="170">
        <f>E22</f>
        <v>1</v>
      </c>
      <c r="C26" s="170">
        <f>F22</f>
        <v>2</v>
      </c>
      <c r="D26" s="170">
        <f>G22</f>
        <v>3</v>
      </c>
      <c r="E26" s="171">
        <f>H22</f>
        <v>4</v>
      </c>
      <c r="G26" s="172"/>
      <c r="H26" s="173">
        <f>E22</f>
        <v>1</v>
      </c>
      <c r="I26" s="173">
        <f>F22</f>
        <v>2</v>
      </c>
      <c r="J26" s="173">
        <f>G22</f>
        <v>3</v>
      </c>
      <c r="K26" s="174">
        <f>H22</f>
        <v>4</v>
      </c>
    </row>
    <row r="27" spans="1:12" x14ac:dyDescent="0.15">
      <c r="A27" s="175"/>
      <c r="B27" s="176"/>
      <c r="C27" s="176"/>
      <c r="D27" s="176"/>
      <c r="E27" s="177"/>
      <c r="G27" s="178"/>
      <c r="H27" s="179"/>
      <c r="I27" s="179"/>
      <c r="J27" s="179"/>
      <c r="K27" s="180"/>
    </row>
    <row r="28" spans="1:12" x14ac:dyDescent="0.15">
      <c r="A28" s="175" t="s">
        <v>9</v>
      </c>
      <c r="B28" s="199">
        <f>营运资本分析!B27/'"营运资本比率分析"'!B$1</f>
        <v>0.12148920847609279</v>
      </c>
      <c r="C28" s="199">
        <f>营运资本分析!C27/'"营运资本比率分析"'!C$1</f>
        <v>0.15164751112095168</v>
      </c>
      <c r="D28" s="199">
        <f>营运资本分析!D27/'"营运资本比率分析"'!D$1</f>
        <v>0.15366757224005928</v>
      </c>
      <c r="E28" s="205">
        <f>营运资本分析!E27/'"营运资本比率分析"'!E$1</f>
        <v>0.18126482900833529</v>
      </c>
      <c r="G28" s="178" t="s">
        <v>16</v>
      </c>
      <c r="H28" s="200">
        <f>营运资本分析!H27/'"营运资本比率分析"'!H$1</f>
        <v>0.10510005892237523</v>
      </c>
      <c r="I28" s="200">
        <f>营运资本分析!I27/'"营运资本比率分析"'!I$1</f>
        <v>0.1359070872164409</v>
      </c>
      <c r="J28" s="200">
        <f>营运资本分析!J27/'"营运资本比率分析"'!J$1</f>
        <v>0.1441837490738454</v>
      </c>
      <c r="K28" s="201">
        <f>营运资本分析!K27/'"营运资本比率分析"'!K$1</f>
        <v>0.15943901317996051</v>
      </c>
    </row>
    <row r="29" spans="1:12" x14ac:dyDescent="0.15">
      <c r="A29" s="175" t="s">
        <v>11</v>
      </c>
      <c r="B29" s="199">
        <f>营运资本分析!B28/'"营运资本比率分析"'!B$1</f>
        <v>0</v>
      </c>
      <c r="C29" s="199">
        <f>营运资本分析!C28/'"营运资本比率分析"'!C$1</f>
        <v>0</v>
      </c>
      <c r="D29" s="199">
        <f>营运资本分析!D28/'"营运资本比率分析"'!D$1</f>
        <v>0</v>
      </c>
      <c r="E29" s="205">
        <f>营运资本分析!E28/'"营运资本比率分析"'!E$1</f>
        <v>0</v>
      </c>
      <c r="G29" s="178" t="s">
        <v>18</v>
      </c>
      <c r="H29" s="200">
        <f>营运资本分析!H28/'"营运资本比率分析"'!H$1</f>
        <v>0</v>
      </c>
      <c r="I29" s="200">
        <f>营运资本分析!I28/'"营运资本比率分析"'!I$1</f>
        <v>0</v>
      </c>
      <c r="J29" s="200">
        <f>营运资本分析!J28/'"营运资本比率分析"'!J$1</f>
        <v>0</v>
      </c>
      <c r="K29" s="201">
        <f>营运资本分析!K28/'"营运资本比率分析"'!K$1</f>
        <v>0</v>
      </c>
    </row>
    <row r="30" spans="1:12" x14ac:dyDescent="0.15">
      <c r="A30" s="175" t="s">
        <v>13</v>
      </c>
      <c r="B30" s="199">
        <f>营运资本分析!B29/'"营运资本比率分析"'!B$1</f>
        <v>0</v>
      </c>
      <c r="C30" s="199">
        <f>营运资本分析!C29/'"营运资本比率分析"'!C$1</f>
        <v>0</v>
      </c>
      <c r="D30" s="199">
        <f>营运资本分析!D29/'"营运资本比率分析"'!D$1</f>
        <v>0</v>
      </c>
      <c r="E30" s="205">
        <f>营运资本分析!E29/'"营运资本比率分析"'!E$1</f>
        <v>0</v>
      </c>
      <c r="G30" s="178"/>
      <c r="H30" s="200">
        <f>营运资本分析!H29/'"营运资本比率分析"'!H$1</f>
        <v>0</v>
      </c>
      <c r="I30" s="200">
        <f>营运资本分析!I29/'"营运资本比率分析"'!I$1</f>
        <v>0</v>
      </c>
      <c r="J30" s="200">
        <f>营运资本分析!J29/'"营运资本比率分析"'!J$1</f>
        <v>0</v>
      </c>
      <c r="K30" s="201">
        <f>营运资本分析!K29/'"营运资本比率分析"'!K$1</f>
        <v>0</v>
      </c>
    </row>
    <row r="31" spans="1:12" ht="29.25" thickBot="1" x14ac:dyDescent="0.2">
      <c r="A31" s="181" t="s">
        <v>73</v>
      </c>
      <c r="B31" s="182">
        <f>营运资本分析!B30/'"营运资本比率分析"'!B$1</f>
        <v>0.12148920847609279</v>
      </c>
      <c r="C31" s="182">
        <f>营运资本分析!C30/'"营运资本比率分析"'!C$1</f>
        <v>0.15164751112095168</v>
      </c>
      <c r="D31" s="182">
        <f>营运资本分析!D30/'"营运资本比率分析"'!D$1</f>
        <v>0.15366757224005928</v>
      </c>
      <c r="E31" s="183">
        <f>营运资本分析!E30/'"营运资本比率分析"'!E$1</f>
        <v>0.18126482900833529</v>
      </c>
      <c r="G31" s="206" t="s">
        <v>74</v>
      </c>
      <c r="H31" s="207">
        <f>营运资本分析!H30/'"营运资本比率分析"'!H$1</f>
        <v>0.10510005892237523</v>
      </c>
      <c r="I31" s="207">
        <f>营运资本分析!I30/'"营运资本比率分析"'!I$1</f>
        <v>0.1359070872164409</v>
      </c>
      <c r="J31" s="207">
        <f>营运资本分析!J30/'"营运资本比率分析"'!J$1</f>
        <v>0.1441837490738454</v>
      </c>
      <c r="K31" s="208">
        <f>营运资本分析!K30/'"营运资本比率分析"'!K$1</f>
        <v>0.15943901317996051</v>
      </c>
    </row>
    <row r="32" spans="1:12" x14ac:dyDescent="0.15">
      <c r="A32" s="187"/>
      <c r="B32" s="187"/>
      <c r="C32" s="187"/>
      <c r="D32" s="187"/>
      <c r="E32" s="187"/>
      <c r="F32" s="187"/>
      <c r="G32" s="178"/>
      <c r="H32" s="179"/>
      <c r="I32" s="179"/>
      <c r="J32" s="179"/>
      <c r="K32" s="180"/>
    </row>
    <row r="33" spans="4:11" x14ac:dyDescent="0.15">
      <c r="G33" s="178" t="s">
        <v>21</v>
      </c>
      <c r="H33" s="200">
        <f>营运资本分析!H32/'"营运资本比率分析"'!H$1</f>
        <v>3.2734652903563713E-2</v>
      </c>
      <c r="I33" s="200">
        <f>营运资本分析!I32/'"营运资本比率分析"'!I$1</f>
        <v>3.2205470904369878E-2</v>
      </c>
      <c r="J33" s="200">
        <f>营运资本分析!J32/'"营运资本比率分析"'!J$1</f>
        <v>2.6343953239482999E-2</v>
      </c>
      <c r="K33" s="201">
        <f>营运资本分析!K32/'"营运资本比率分析"'!K$1</f>
        <v>1.9875529496527992E-2</v>
      </c>
    </row>
    <row r="34" spans="4:11" x14ac:dyDescent="0.15">
      <c r="G34" s="178" t="s">
        <v>23</v>
      </c>
      <c r="H34" s="200">
        <f>营运资本分析!H33/'"营运资本比率分析"'!H$1</f>
        <v>5.7831220129629223E-3</v>
      </c>
      <c r="I34" s="200">
        <f>营运资本分析!I33/'"营运资本比率分析"'!I$1</f>
        <v>6.9040478251242926E-3</v>
      </c>
      <c r="J34" s="200">
        <f>营运资本分析!J33/'"营运资本比率分析"'!J$1</f>
        <v>6.7835679591668726E-3</v>
      </c>
      <c r="K34" s="201">
        <f>营运资本分析!K33/'"营运资本比率分析"'!K$1</f>
        <v>5.776325759928448E-3</v>
      </c>
    </row>
    <row r="35" spans="4:11" x14ac:dyDescent="0.15">
      <c r="G35" s="178" t="s">
        <v>25</v>
      </c>
      <c r="H35" s="200">
        <f>营运资本分析!H34/'"营运资本比率分析"'!H$1</f>
        <v>0.14566920542085851</v>
      </c>
      <c r="I35" s="200">
        <f>营运资本分析!I34/'"营运资本比率分析"'!I$1</f>
        <v>0.1352629777983535</v>
      </c>
      <c r="J35" s="200">
        <f>营运资本分析!J34/'"营运资本比率分析"'!J$1</f>
        <v>9.2598995636782741E-2</v>
      </c>
      <c r="K35" s="201">
        <f>营运资本分析!K34/'"营运资本比率分析"'!K$1</f>
        <v>7.8508341511285568E-3</v>
      </c>
    </row>
    <row r="36" spans="4:11" x14ac:dyDescent="0.15">
      <c r="G36" s="178" t="s">
        <v>27</v>
      </c>
      <c r="H36" s="200">
        <f>营运资本分析!H35/'"营运资本比率分析"'!H$1</f>
        <v>7.516901992449207E-2</v>
      </c>
      <c r="I36" s="200">
        <f>营运资本分析!I35/'"营运资本比率分析"'!I$1</f>
        <v>1.7275618445683458E-2</v>
      </c>
      <c r="J36" s="200">
        <f>营运资本分析!J35/'"营运资本比率分析"'!J$1</f>
        <v>7.5345352761998852E-3</v>
      </c>
      <c r="K36" s="201">
        <f>营运资本分析!K35/'"营运资本比率分析"'!K$1</f>
        <v>9.9874535720053157E-5</v>
      </c>
    </row>
    <row r="37" spans="4:11" x14ac:dyDescent="0.15">
      <c r="G37" s="178"/>
      <c r="H37" s="179"/>
      <c r="I37" s="179"/>
      <c r="J37" s="179"/>
      <c r="K37" s="180"/>
    </row>
    <row r="38" spans="4:11" ht="28.5" x14ac:dyDescent="0.15">
      <c r="G38" s="209" t="s">
        <v>29</v>
      </c>
      <c r="H38" s="200">
        <f>营运资本分析!H37/'"营运资本比率分析"'!H$1</f>
        <v>0.25935600026187727</v>
      </c>
      <c r="I38" s="200">
        <f>营运资本分析!I37/'"营运资本比率分析"'!I$1</f>
        <v>0.19164811497353113</v>
      </c>
      <c r="J38" s="200">
        <f>营运资本分析!J37/'"营运资本比率分析"'!J$1</f>
        <v>0.1332610521116325</v>
      </c>
      <c r="K38" s="201">
        <f>营运资本分析!K37/'"营运资本比率分析"'!K$1</f>
        <v>3.3602563943305054E-2</v>
      </c>
    </row>
    <row r="39" spans="4:11" ht="29.25" thickBot="1" x14ac:dyDescent="0.2">
      <c r="G39" s="210" t="s">
        <v>75</v>
      </c>
      <c r="H39" s="185">
        <f>营运资本分析!H38/'"营运资本比率分析"'!H$1</f>
        <v>0.3644560591842525</v>
      </c>
      <c r="I39" s="185">
        <f>营运资本分析!I38/'"营运资本比率分析"'!I$1</f>
        <v>0.32755520218997203</v>
      </c>
      <c r="J39" s="185">
        <f>营运资本分析!J38/'"营运资本比率分析"'!J$1</f>
        <v>0.27744480118547793</v>
      </c>
      <c r="K39" s="186">
        <f>营运资本分析!K38/'"营运资本比率分析"'!K$1</f>
        <v>0.19304157712326556</v>
      </c>
    </row>
    <row r="43" spans="4:11" ht="15" thickBot="1" x14ac:dyDescent="0.2"/>
    <row r="44" spans="4:11" x14ac:dyDescent="0.15">
      <c r="D44" s="188"/>
      <c r="E44" s="189">
        <f>H26</f>
        <v>1</v>
      </c>
      <c r="F44" s="189">
        <f>I26</f>
        <v>2</v>
      </c>
      <c r="G44" s="189">
        <f>J26</f>
        <v>3</v>
      </c>
      <c r="H44" s="190">
        <f>K26</f>
        <v>4</v>
      </c>
    </row>
    <row r="45" spans="4:11" x14ac:dyDescent="0.15">
      <c r="D45" s="191"/>
      <c r="E45" s="192"/>
      <c r="F45" s="192"/>
      <c r="G45" s="192"/>
      <c r="H45" s="193"/>
    </row>
    <row r="46" spans="4:11" ht="15" thickBot="1" x14ac:dyDescent="0.2">
      <c r="D46" s="194" t="s">
        <v>76</v>
      </c>
      <c r="E46" s="195">
        <f>营运资本分析!E45/'"营运资本比率分析"'!B1</f>
        <v>0.24296685070815968</v>
      </c>
      <c r="F46" s="195">
        <f>营运资本分析!F45/'"营运资本比率分析"'!C1</f>
        <v>0.17590769106902035</v>
      </c>
      <c r="G46" s="195">
        <f>营运资本分析!G45/'"营运资本比率分析"'!D1</f>
        <v>0.12377722894541864</v>
      </c>
      <c r="H46" s="196">
        <f>营运资本分析!H45/'"营运资本比率分析"'!E1</f>
        <v>1.177674811493026E-2</v>
      </c>
    </row>
  </sheetData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4" max="16383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showZeros="0" workbookViewId="0">
      <selection activeCell="K26" sqref="K26"/>
    </sheetView>
  </sheetViews>
  <sheetFormatPr defaultRowHeight="12" x14ac:dyDescent="0.15"/>
  <cols>
    <col min="1" max="1" width="7.625" style="1" bestFit="1" customWidth="1"/>
    <col min="2" max="2" width="10.875" style="1" bestFit="1" customWidth="1"/>
    <col min="3" max="5" width="7.625" style="1" bestFit="1" customWidth="1"/>
    <col min="6" max="7" width="9.25" style="1" bestFit="1" customWidth="1"/>
    <col min="8" max="8" width="6.375" style="1" bestFit="1" customWidth="1"/>
    <col min="9" max="9" width="7.625" style="1" bestFit="1" customWidth="1"/>
    <col min="10" max="10" width="9.25" style="1" bestFit="1" customWidth="1"/>
    <col min="11" max="11" width="5.375" style="1" bestFit="1" customWidth="1"/>
    <col min="12" max="12" width="10.875" style="1" bestFit="1" customWidth="1"/>
    <col min="13" max="13" width="7.625" style="1" bestFit="1" customWidth="1"/>
    <col min="14" max="14" width="9.25" style="1" bestFit="1" customWidth="1"/>
    <col min="15" max="15" width="10.875" style="1" bestFit="1" customWidth="1"/>
    <col min="16" max="16384" width="9" style="1"/>
  </cols>
  <sheetData>
    <row r="1" spans="1:15" ht="12.75" thickBot="1" x14ac:dyDescent="0.2"/>
    <row r="2" spans="1:15" x14ac:dyDescent="0.15">
      <c r="H2" s="42" t="s">
        <v>69</v>
      </c>
      <c r="I2" s="5"/>
      <c r="J2" s="5"/>
      <c r="K2" s="5"/>
    </row>
    <row r="3" spans="1:15" ht="12.75" thickBot="1" x14ac:dyDescent="0.2">
      <c r="H3" s="43">
        <f>D6-L6</f>
        <v>3619.4700000000012</v>
      </c>
    </row>
    <row r="4" spans="1:15" ht="12.75" thickBot="1" x14ac:dyDescent="0.2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5"/>
      <c r="M4" s="10"/>
      <c r="N4" s="10"/>
      <c r="O4" s="10"/>
    </row>
    <row r="5" spans="1:15" ht="24" x14ac:dyDescent="0.15">
      <c r="D5" s="160" t="s">
        <v>76</v>
      </c>
      <c r="E5" s="5"/>
      <c r="F5" s="5"/>
      <c r="G5" s="5"/>
      <c r="K5" s="10"/>
      <c r="L5" s="161" t="s">
        <v>72</v>
      </c>
      <c r="M5" s="5"/>
    </row>
    <row r="6" spans="1:15" ht="12.75" thickBot="1" x14ac:dyDescent="0.2">
      <c r="D6" s="162">
        <f>F9-B9</f>
        <v>11133.470000000001</v>
      </c>
      <c r="G6" s="5"/>
      <c r="L6" s="38">
        <f>J9-N9</f>
        <v>7514</v>
      </c>
    </row>
    <row r="7" spans="1:15" ht="12.75" thickBot="1" x14ac:dyDescent="0.2">
      <c r="A7" s="10"/>
      <c r="B7" s="10"/>
      <c r="C7" s="10"/>
      <c r="D7" s="5"/>
      <c r="E7" s="10"/>
      <c r="F7" s="10"/>
      <c r="G7" s="5"/>
      <c r="H7" s="10"/>
      <c r="I7" s="10"/>
      <c r="J7" s="10"/>
      <c r="K7" s="10"/>
      <c r="L7" s="5"/>
      <c r="M7" s="10"/>
      <c r="N7" s="10"/>
      <c r="O7" s="10"/>
    </row>
    <row r="8" spans="1:15" x14ac:dyDescent="0.15">
      <c r="B8" s="161" t="s">
        <v>77</v>
      </c>
      <c r="D8" s="5"/>
      <c r="F8" s="163" t="s">
        <v>78</v>
      </c>
      <c r="G8" s="5"/>
      <c r="J8" s="161" t="s">
        <v>35</v>
      </c>
      <c r="L8" s="5"/>
      <c r="N8" s="163" t="s">
        <v>36</v>
      </c>
    </row>
    <row r="9" spans="1:15" ht="12.75" thickBot="1" x14ac:dyDescent="0.2">
      <c r="B9" s="38">
        <f>B13</f>
        <v>5567</v>
      </c>
      <c r="D9" s="5"/>
      <c r="F9" s="162">
        <f>E13+G13</f>
        <v>16700.47</v>
      </c>
      <c r="G9" s="5"/>
      <c r="J9" s="38">
        <f>I13+J13+K13+L13</f>
        <v>19434</v>
      </c>
      <c r="L9" s="5"/>
      <c r="N9" s="164">
        <f>M13+N13+O13</f>
        <v>11920</v>
      </c>
    </row>
    <row r="10" spans="1:15" x14ac:dyDescent="0.15">
      <c r="D10" s="5"/>
      <c r="G10" s="5"/>
      <c r="L10" s="5"/>
    </row>
    <row r="11" spans="1:15" ht="12.75" thickBo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15">
      <c r="B12" s="161" t="s">
        <v>80</v>
      </c>
      <c r="E12" s="163" t="s">
        <v>81</v>
      </c>
      <c r="G12" s="163" t="s">
        <v>82</v>
      </c>
      <c r="I12" s="161" t="s">
        <v>1</v>
      </c>
      <c r="J12" s="161" t="s">
        <v>242</v>
      </c>
      <c r="K12" s="161" t="s">
        <v>2</v>
      </c>
      <c r="L12" s="161" t="s">
        <v>3</v>
      </c>
      <c r="M12" s="163" t="s">
        <v>6</v>
      </c>
      <c r="N12" s="163" t="s">
        <v>243</v>
      </c>
      <c r="O12" s="163" t="s">
        <v>7</v>
      </c>
    </row>
    <row r="13" spans="1:15" ht="12.75" thickBot="1" x14ac:dyDescent="0.2">
      <c r="B13" s="38">
        <f>A17+B17+C17</f>
        <v>5567</v>
      </c>
      <c r="E13" s="164">
        <f>资产负债表!H15</f>
        <v>4816</v>
      </c>
      <c r="G13" s="162">
        <f>D17+E17+F17+G17</f>
        <v>11884.470000000001</v>
      </c>
      <c r="H13" s="10"/>
      <c r="I13" s="38">
        <f>资产负债表!C5</f>
        <v>14559</v>
      </c>
      <c r="J13" s="38">
        <f>资产负债表!C6</f>
        <v>0</v>
      </c>
      <c r="K13" s="38">
        <f>资产负债表!C7</f>
        <v>4575</v>
      </c>
      <c r="L13" s="38">
        <f>资产负债表!C8</f>
        <v>300</v>
      </c>
      <c r="M13" s="164">
        <f>资产负债表!H5</f>
        <v>7408</v>
      </c>
      <c r="N13" s="164">
        <f>资产负债表!H6</f>
        <v>0</v>
      </c>
      <c r="O13" s="164">
        <f>资产负债表!H7</f>
        <v>4512</v>
      </c>
    </row>
    <row r="14" spans="1:15" x14ac:dyDescent="0.15">
      <c r="H14" s="10"/>
      <c r="I14" s="5"/>
    </row>
    <row r="15" spans="1:15" ht="12.75" thickBot="1" x14ac:dyDescent="0.2">
      <c r="H15" s="10"/>
      <c r="I15" s="5"/>
    </row>
    <row r="16" spans="1:15" ht="12.75" x14ac:dyDescent="0.2">
      <c r="A16" s="161" t="s">
        <v>79</v>
      </c>
      <c r="B16" s="161" t="s">
        <v>12</v>
      </c>
      <c r="C16" s="165" t="s">
        <v>14</v>
      </c>
      <c r="D16" s="163" t="s">
        <v>83</v>
      </c>
      <c r="E16" s="163" t="s">
        <v>84</v>
      </c>
      <c r="F16" s="163" t="s">
        <v>85</v>
      </c>
      <c r="G16" s="163" t="s">
        <v>86</v>
      </c>
      <c r="H16" s="10"/>
      <c r="I16" s="166" t="s">
        <v>95</v>
      </c>
      <c r="J16" s="166" t="s">
        <v>96</v>
      </c>
      <c r="K16" s="166" t="s">
        <v>97</v>
      </c>
    </row>
    <row r="17" spans="1:11" ht="12.75" thickBot="1" x14ac:dyDescent="0.2">
      <c r="A17" s="38">
        <f>资产负债表!C13</f>
        <v>5567</v>
      </c>
      <c r="B17" s="38">
        <f>资产负债表!C14</f>
        <v>0</v>
      </c>
      <c r="C17" s="167">
        <f>资产负债表!C15</f>
        <v>0</v>
      </c>
      <c r="D17" s="164">
        <f>资产负债表!H17</f>
        <v>1500</v>
      </c>
      <c r="E17" s="164">
        <f>资产负债表!H18</f>
        <v>265</v>
      </c>
      <c r="F17" s="164">
        <f>资产负债表!H19</f>
        <v>6675</v>
      </c>
      <c r="G17" s="162">
        <f>A21-B21-C21-D21-E21-F21-G21-H21</f>
        <v>3444.4700000000003</v>
      </c>
      <c r="I17" s="38"/>
      <c r="J17" s="38"/>
      <c r="K17" s="38"/>
    </row>
    <row r="19" spans="1:11" ht="12.75" thickBot="1" x14ac:dyDescent="0.2"/>
    <row r="20" spans="1:11" ht="12.75" customHeight="1" x14ac:dyDescent="0.15">
      <c r="A20" s="163" t="s">
        <v>87</v>
      </c>
      <c r="B20" s="161" t="s">
        <v>88</v>
      </c>
      <c r="C20" s="161" t="s">
        <v>89</v>
      </c>
      <c r="D20" s="161" t="s">
        <v>90</v>
      </c>
      <c r="E20" s="161" t="s">
        <v>91</v>
      </c>
      <c r="F20" s="161" t="s">
        <v>92</v>
      </c>
      <c r="G20" s="161" t="s">
        <v>93</v>
      </c>
      <c r="H20" s="161" t="s">
        <v>94</v>
      </c>
    </row>
    <row r="21" spans="1:11" ht="18" customHeight="1" thickBot="1" x14ac:dyDescent="0.2">
      <c r="A21" s="164">
        <f>'"利润表"'!C4</f>
        <v>45823</v>
      </c>
      <c r="B21" s="38">
        <f>'"利润表"'!C5</f>
        <v>30485</v>
      </c>
      <c r="C21" s="38">
        <f>'"利润表"'!C7</f>
        <v>3000</v>
      </c>
      <c r="D21" s="38">
        <f>'"利润表"'!C9</f>
        <v>5692</v>
      </c>
      <c r="E21" s="38">
        <f>'"利润表"'!C10</f>
        <v>0</v>
      </c>
      <c r="F21" s="38">
        <f>'"利润表"'!C13-'"利润表"'!C12</f>
        <v>1249</v>
      </c>
      <c r="G21" s="38">
        <f>'"利润表"'!C15</f>
        <v>256</v>
      </c>
      <c r="H21" s="168">
        <f>'"利润表"'!C17</f>
        <v>1696.53</v>
      </c>
    </row>
  </sheetData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4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showZeros="0" workbookViewId="0">
      <selection activeCell="J22" sqref="J22"/>
    </sheetView>
  </sheetViews>
  <sheetFormatPr defaultRowHeight="12" x14ac:dyDescent="0.15"/>
  <cols>
    <col min="1" max="1" width="7.625" style="1" bestFit="1" customWidth="1"/>
    <col min="2" max="2" width="10.875" style="1" bestFit="1" customWidth="1"/>
    <col min="3" max="5" width="7.625" style="1" bestFit="1" customWidth="1"/>
    <col min="6" max="7" width="9.25" style="1" bestFit="1" customWidth="1"/>
    <col min="8" max="8" width="6.375" style="1" bestFit="1" customWidth="1"/>
    <col min="9" max="9" width="7.625" style="1" bestFit="1" customWidth="1"/>
    <col min="10" max="10" width="9.25" style="1" bestFit="1" customWidth="1"/>
    <col min="11" max="11" width="5.375" style="1" bestFit="1" customWidth="1"/>
    <col min="12" max="12" width="10.875" style="1" bestFit="1" customWidth="1"/>
    <col min="13" max="13" width="7.625" style="1" bestFit="1" customWidth="1"/>
    <col min="14" max="14" width="9.25" style="1" bestFit="1" customWidth="1"/>
    <col min="15" max="15" width="10.875" style="1" bestFit="1" customWidth="1"/>
    <col min="16" max="16384" width="9" style="1"/>
  </cols>
  <sheetData>
    <row r="1" spans="1:15" ht="12.75" thickBot="1" x14ac:dyDescent="0.2"/>
    <row r="2" spans="1:15" x14ac:dyDescent="0.15">
      <c r="H2" s="42" t="s">
        <v>98</v>
      </c>
      <c r="I2" s="5"/>
      <c r="J2" s="5"/>
      <c r="K2" s="5"/>
    </row>
    <row r="3" spans="1:15" ht="12.75" thickBot="1" x14ac:dyDescent="0.2">
      <c r="H3" s="45">
        <f>D6-L6</f>
        <v>2171.2700000000004</v>
      </c>
    </row>
    <row r="4" spans="1:15" ht="12.75" thickBot="1" x14ac:dyDescent="0.2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5"/>
      <c r="M4" s="10"/>
      <c r="N4" s="10"/>
      <c r="O4" s="10"/>
    </row>
    <row r="5" spans="1:15" ht="24" x14ac:dyDescent="0.15">
      <c r="D5" s="160" t="s">
        <v>99</v>
      </c>
      <c r="E5" s="5"/>
      <c r="F5" s="5"/>
      <c r="G5" s="5"/>
      <c r="K5" s="10"/>
      <c r="L5" s="161" t="s">
        <v>100</v>
      </c>
      <c r="M5" s="5"/>
    </row>
    <row r="6" spans="1:15" ht="12.75" thickBot="1" x14ac:dyDescent="0.2">
      <c r="D6" s="162">
        <f>F9-B9</f>
        <v>8739.27</v>
      </c>
      <c r="G6" s="5"/>
      <c r="L6" s="38">
        <f>J9-N9</f>
        <v>6568</v>
      </c>
    </row>
    <row r="7" spans="1:15" ht="12.75" thickBot="1" x14ac:dyDescent="0.2">
      <c r="A7" s="10"/>
      <c r="B7" s="10"/>
      <c r="C7" s="10"/>
      <c r="D7" s="5"/>
      <c r="E7" s="10"/>
      <c r="F7" s="10"/>
      <c r="G7" s="5"/>
      <c r="H7" s="10"/>
      <c r="I7" s="10"/>
      <c r="J7" s="10"/>
      <c r="K7" s="10"/>
      <c r="L7" s="5"/>
      <c r="M7" s="10"/>
      <c r="N7" s="10"/>
      <c r="O7" s="10"/>
    </row>
    <row r="8" spans="1:15" x14ac:dyDescent="0.15">
      <c r="B8" s="161" t="s">
        <v>101</v>
      </c>
      <c r="D8" s="5"/>
      <c r="F8" s="163" t="s">
        <v>102</v>
      </c>
      <c r="G8" s="5"/>
      <c r="J8" s="161" t="s">
        <v>103</v>
      </c>
      <c r="L8" s="5"/>
      <c r="N8" s="163" t="s">
        <v>104</v>
      </c>
    </row>
    <row r="9" spans="1:15" ht="12.75" thickBot="1" x14ac:dyDescent="0.2">
      <c r="B9" s="38">
        <f>B13</f>
        <v>7534</v>
      </c>
      <c r="D9" s="5"/>
      <c r="F9" s="162">
        <f>E13+G13</f>
        <v>16273.27</v>
      </c>
      <c r="G9" s="5"/>
      <c r="J9" s="38">
        <f>I13+J13+K13+L13</f>
        <v>18398</v>
      </c>
      <c r="L9" s="5"/>
      <c r="N9" s="164">
        <f>M13+N13+O13</f>
        <v>11830</v>
      </c>
    </row>
    <row r="10" spans="1:15" x14ac:dyDescent="0.15">
      <c r="D10" s="5"/>
      <c r="G10" s="5"/>
      <c r="L10" s="5"/>
    </row>
    <row r="11" spans="1:15" ht="12.75" thickBo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15">
      <c r="B12" s="161" t="s">
        <v>105</v>
      </c>
      <c r="E12" s="163" t="s">
        <v>106</v>
      </c>
      <c r="G12" s="163" t="s">
        <v>107</v>
      </c>
      <c r="I12" s="161" t="s">
        <v>108</v>
      </c>
      <c r="J12" s="161" t="s">
        <v>242</v>
      </c>
      <c r="K12" s="161" t="s">
        <v>109</v>
      </c>
      <c r="L12" s="161" t="s">
        <v>110</v>
      </c>
      <c r="M12" s="163" t="s">
        <v>111</v>
      </c>
      <c r="N12" s="163" t="s">
        <v>243</v>
      </c>
      <c r="O12" s="163" t="s">
        <v>112</v>
      </c>
    </row>
    <row r="13" spans="1:15" ht="12.75" thickBot="1" x14ac:dyDescent="0.2">
      <c r="B13" s="38">
        <f>A17+B17+C17</f>
        <v>7534</v>
      </c>
      <c r="E13" s="164">
        <f>资产负债表!I15</f>
        <v>6752</v>
      </c>
      <c r="G13" s="162">
        <f>D17+E17+F17+G17</f>
        <v>9521.27</v>
      </c>
      <c r="H13" s="10"/>
      <c r="I13" s="38">
        <f>资产负债表!D5</f>
        <v>14621</v>
      </c>
      <c r="J13" s="38">
        <f>资产负债表!D6</f>
        <v>0</v>
      </c>
      <c r="K13" s="38">
        <f>资产负债表!D7</f>
        <v>2654</v>
      </c>
      <c r="L13" s="38">
        <f>资产负债表!D8</f>
        <v>1123</v>
      </c>
      <c r="M13" s="164">
        <f>资产负债表!I5</f>
        <v>8865</v>
      </c>
      <c r="N13" s="164">
        <f>资产负债表!I6</f>
        <v>0</v>
      </c>
      <c r="O13" s="164">
        <f>资产负债表!I7</f>
        <v>2965</v>
      </c>
    </row>
    <row r="14" spans="1:15" x14ac:dyDescent="0.15">
      <c r="H14" s="10"/>
      <c r="I14" s="5"/>
    </row>
    <row r="15" spans="1:15" ht="12.75" thickBot="1" x14ac:dyDescent="0.2">
      <c r="H15" s="10"/>
      <c r="I15" s="5"/>
    </row>
    <row r="16" spans="1:15" ht="12.75" x14ac:dyDescent="0.2">
      <c r="A16" s="161" t="s">
        <v>113</v>
      </c>
      <c r="B16" s="161" t="s">
        <v>114</v>
      </c>
      <c r="C16" s="165" t="s">
        <v>115</v>
      </c>
      <c r="D16" s="163" t="s">
        <v>116</v>
      </c>
      <c r="E16" s="163" t="s">
        <v>117</v>
      </c>
      <c r="F16" s="163" t="s">
        <v>118</v>
      </c>
      <c r="G16" s="163" t="s">
        <v>119</v>
      </c>
      <c r="H16" s="10"/>
      <c r="I16" s="166" t="s">
        <v>120</v>
      </c>
      <c r="J16" s="166" t="s">
        <v>121</v>
      </c>
      <c r="K16" s="166" t="s">
        <v>122</v>
      </c>
    </row>
    <row r="17" spans="1:11" ht="12.75" thickBot="1" x14ac:dyDescent="0.2">
      <c r="A17" s="38">
        <f>资产负债表!D13</f>
        <v>7534</v>
      </c>
      <c r="B17" s="38">
        <f>资产负债表!D14</f>
        <v>0</v>
      </c>
      <c r="C17" s="167">
        <f>资产负债表!D15</f>
        <v>0</v>
      </c>
      <c r="D17" s="164">
        <f>资产负债表!I17</f>
        <v>1600</v>
      </c>
      <c r="E17" s="164">
        <f>资产负债表!I18</f>
        <v>343</v>
      </c>
      <c r="F17" s="164">
        <f>资产负债表!I19</f>
        <v>6720</v>
      </c>
      <c r="G17" s="162">
        <f>A21-B21-C21-D21-E21-F21-G21-H21</f>
        <v>858.27</v>
      </c>
      <c r="I17" s="38"/>
      <c r="J17" s="38"/>
      <c r="K17" s="38"/>
    </row>
    <row r="19" spans="1:11" ht="12.75" thickBot="1" x14ac:dyDescent="0.2"/>
    <row r="20" spans="1:11" x14ac:dyDescent="0.15">
      <c r="A20" s="163" t="s">
        <v>123</v>
      </c>
      <c r="B20" s="161" t="s">
        <v>124</v>
      </c>
      <c r="C20" s="161" t="s">
        <v>125</v>
      </c>
      <c r="D20" s="161" t="s">
        <v>126</v>
      </c>
      <c r="E20" s="161" t="s">
        <v>127</v>
      </c>
      <c r="F20" s="161" t="s">
        <v>128</v>
      </c>
      <c r="G20" s="161" t="s">
        <v>129</v>
      </c>
      <c r="H20" s="161" t="s">
        <v>130</v>
      </c>
    </row>
    <row r="21" spans="1:11" ht="18" customHeight="1" thickBot="1" x14ac:dyDescent="0.2">
      <c r="A21" s="164">
        <f>'"利润表"'!E4</f>
        <v>49681</v>
      </c>
      <c r="B21" s="38">
        <f>'"利润表"'!E5</f>
        <v>32056</v>
      </c>
      <c r="C21" s="38">
        <f>'"利润表"'!E7</f>
        <v>8778</v>
      </c>
      <c r="D21" s="38">
        <f>'"利润表"'!E9</f>
        <v>6321</v>
      </c>
      <c r="E21" s="38">
        <f>'"利润表"'!E10</f>
        <v>0</v>
      </c>
      <c r="F21" s="38">
        <f>'"利润表"'!E13-'"利润表"'!E12</f>
        <v>1010</v>
      </c>
      <c r="G21" s="38">
        <f>'"利润表"'!E15</f>
        <v>235</v>
      </c>
      <c r="H21" s="168">
        <f>'"利润表"'!E17</f>
        <v>422.73</v>
      </c>
    </row>
  </sheetData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4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showZeros="0" workbookViewId="0">
      <selection activeCell="J22" sqref="J22"/>
    </sheetView>
  </sheetViews>
  <sheetFormatPr defaultRowHeight="12" x14ac:dyDescent="0.15"/>
  <cols>
    <col min="1" max="1" width="7.625" style="1" bestFit="1" customWidth="1"/>
    <col min="2" max="2" width="10.875" style="1" bestFit="1" customWidth="1"/>
    <col min="3" max="5" width="7.625" style="1" bestFit="1" customWidth="1"/>
    <col min="6" max="7" width="9.25" style="1" bestFit="1" customWidth="1"/>
    <col min="8" max="8" width="6.375" style="1" bestFit="1" customWidth="1"/>
    <col min="9" max="9" width="7.625" style="1" bestFit="1" customWidth="1"/>
    <col min="10" max="10" width="9.25" style="1" bestFit="1" customWidth="1"/>
    <col min="11" max="11" width="5.375" style="1" bestFit="1" customWidth="1"/>
    <col min="12" max="12" width="10.875" style="1" bestFit="1" customWidth="1"/>
    <col min="13" max="13" width="7.625" style="1" bestFit="1" customWidth="1"/>
    <col min="14" max="14" width="9.25" style="1" bestFit="1" customWidth="1"/>
    <col min="15" max="15" width="10.875" style="1" bestFit="1" customWidth="1"/>
    <col min="16" max="16384" width="9" style="1"/>
  </cols>
  <sheetData>
    <row r="1" spans="1:15" ht="12.75" thickBot="1" x14ac:dyDescent="0.2"/>
    <row r="2" spans="1:15" x14ac:dyDescent="0.15">
      <c r="H2" s="42" t="s">
        <v>131</v>
      </c>
      <c r="I2" s="5"/>
      <c r="J2" s="5"/>
      <c r="K2" s="5"/>
    </row>
    <row r="3" spans="1:15" ht="12.75" thickBot="1" x14ac:dyDescent="0.2">
      <c r="H3" s="45">
        <f>D6-L6</f>
        <v>-3824.3899999999994</v>
      </c>
    </row>
    <row r="4" spans="1:15" ht="12.75" thickBot="1" x14ac:dyDescent="0.2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5"/>
      <c r="M4" s="10"/>
      <c r="N4" s="10"/>
      <c r="O4" s="10"/>
    </row>
    <row r="5" spans="1:15" ht="24" x14ac:dyDescent="0.15">
      <c r="D5" s="160" t="s">
        <v>132</v>
      </c>
      <c r="E5" s="5"/>
      <c r="F5" s="5"/>
      <c r="G5" s="5"/>
      <c r="K5" s="10"/>
      <c r="L5" s="161" t="s">
        <v>133</v>
      </c>
      <c r="M5" s="5"/>
    </row>
    <row r="6" spans="1:15" ht="12.75" thickBot="1" x14ac:dyDescent="0.2">
      <c r="D6" s="162">
        <f>F9-B9</f>
        <v>7517.6100000000006</v>
      </c>
      <c r="G6" s="5"/>
      <c r="L6" s="38">
        <f>J9-N9</f>
        <v>11342</v>
      </c>
    </row>
    <row r="7" spans="1:15" ht="12.75" thickBot="1" x14ac:dyDescent="0.2">
      <c r="A7" s="10"/>
      <c r="B7" s="10"/>
      <c r="C7" s="10"/>
      <c r="D7" s="5"/>
      <c r="E7" s="10"/>
      <c r="F7" s="10"/>
      <c r="G7" s="5"/>
      <c r="H7" s="10"/>
      <c r="I7" s="10"/>
      <c r="J7" s="10"/>
      <c r="K7" s="10"/>
      <c r="L7" s="5"/>
      <c r="M7" s="10"/>
      <c r="N7" s="10"/>
      <c r="O7" s="10"/>
    </row>
    <row r="8" spans="1:15" x14ac:dyDescent="0.15">
      <c r="B8" s="161" t="s">
        <v>134</v>
      </c>
      <c r="D8" s="5"/>
      <c r="F8" s="163" t="s">
        <v>135</v>
      </c>
      <c r="G8" s="5"/>
      <c r="J8" s="161" t="s">
        <v>136</v>
      </c>
      <c r="L8" s="5"/>
      <c r="N8" s="163" t="s">
        <v>137</v>
      </c>
    </row>
    <row r="9" spans="1:15" ht="12.75" thickBot="1" x14ac:dyDescent="0.2">
      <c r="B9" s="38">
        <f>B13</f>
        <v>9333</v>
      </c>
      <c r="D9" s="5"/>
      <c r="F9" s="162">
        <f>E13+G13</f>
        <v>16850.61</v>
      </c>
      <c r="G9" s="5"/>
      <c r="J9" s="38">
        <f>I13+J13+K13+L13</f>
        <v>29713</v>
      </c>
      <c r="L9" s="5"/>
      <c r="N9" s="164">
        <f>M13+N13+O13</f>
        <v>18371</v>
      </c>
    </row>
    <row r="10" spans="1:15" x14ac:dyDescent="0.15">
      <c r="D10" s="5"/>
      <c r="G10" s="5"/>
      <c r="L10" s="5"/>
    </row>
    <row r="11" spans="1:15" ht="12.75" thickBo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15">
      <c r="B12" s="161" t="s">
        <v>138</v>
      </c>
      <c r="E12" s="163" t="s">
        <v>139</v>
      </c>
      <c r="G12" s="163" t="s">
        <v>140</v>
      </c>
      <c r="I12" s="161" t="s">
        <v>141</v>
      </c>
      <c r="J12" s="161" t="s">
        <v>245</v>
      </c>
      <c r="K12" s="161" t="s">
        <v>142</v>
      </c>
      <c r="L12" s="161" t="s">
        <v>143</v>
      </c>
      <c r="M12" s="163" t="s">
        <v>144</v>
      </c>
      <c r="N12" s="163" t="s">
        <v>247</v>
      </c>
      <c r="O12" s="163" t="s">
        <v>145</v>
      </c>
    </row>
    <row r="13" spans="1:15" ht="12.75" thickBot="1" x14ac:dyDescent="0.2">
      <c r="B13" s="38">
        <f>A17+B17+C17</f>
        <v>9333</v>
      </c>
      <c r="E13" s="164">
        <f>资产负债表!J15</f>
        <v>8757</v>
      </c>
      <c r="G13" s="162">
        <f>D17+E17+F17+G17</f>
        <v>8093.61</v>
      </c>
      <c r="H13" s="10"/>
      <c r="I13" s="38">
        <f>资产负债表!E5</f>
        <v>24050</v>
      </c>
      <c r="J13" s="38">
        <f>资产负债表!E6</f>
        <v>0</v>
      </c>
      <c r="K13" s="38">
        <f>资产负债表!E7</f>
        <v>3543</v>
      </c>
      <c r="L13" s="38">
        <f>资产负债表!E8</f>
        <v>2120</v>
      </c>
      <c r="M13" s="164">
        <f>资产负债表!J5</f>
        <v>14520</v>
      </c>
      <c r="N13" s="164">
        <f>资产负债表!J6</f>
        <v>0</v>
      </c>
      <c r="O13" s="164">
        <f>资产负债表!J7</f>
        <v>3851</v>
      </c>
    </row>
    <row r="14" spans="1:15" x14ac:dyDescent="0.15">
      <c r="H14" s="10"/>
      <c r="I14" s="5"/>
    </row>
    <row r="15" spans="1:15" ht="12.75" thickBot="1" x14ac:dyDescent="0.2">
      <c r="H15" s="10"/>
      <c r="I15" s="5"/>
    </row>
    <row r="16" spans="1:15" ht="12.75" x14ac:dyDescent="0.2">
      <c r="A16" s="161" t="s">
        <v>146</v>
      </c>
      <c r="B16" s="161" t="s">
        <v>147</v>
      </c>
      <c r="C16" s="165" t="s">
        <v>148</v>
      </c>
      <c r="D16" s="163" t="s">
        <v>149</v>
      </c>
      <c r="E16" s="163" t="s">
        <v>150</v>
      </c>
      <c r="F16" s="163" t="s">
        <v>151</v>
      </c>
      <c r="G16" s="163" t="s">
        <v>152</v>
      </c>
      <c r="H16" s="10"/>
      <c r="I16" s="166" t="s">
        <v>153</v>
      </c>
      <c r="J16" s="166" t="s">
        <v>154</v>
      </c>
      <c r="K16" s="166" t="s">
        <v>155</v>
      </c>
    </row>
    <row r="17" spans="1:11" ht="12.75" thickBot="1" x14ac:dyDescent="0.2">
      <c r="A17" s="38">
        <f>资产负债表!E13</f>
        <v>9333</v>
      </c>
      <c r="B17" s="38">
        <f>资产负债表!E14</f>
        <v>0</v>
      </c>
      <c r="C17" s="167">
        <f>资产负债表!E15</f>
        <v>0</v>
      </c>
      <c r="D17" s="164">
        <f>资产负债表!J17</f>
        <v>1600</v>
      </c>
      <c r="E17" s="164">
        <f>资产负债表!J18</f>
        <v>412</v>
      </c>
      <c r="F17" s="164">
        <f>资产负债表!J19</f>
        <v>5624</v>
      </c>
      <c r="G17" s="162">
        <f>A21-B21-C21-D21-E21-F21-G21-H21</f>
        <v>457.61</v>
      </c>
      <c r="I17" s="38"/>
      <c r="J17" s="38"/>
      <c r="K17" s="38"/>
    </row>
    <row r="19" spans="1:11" ht="12.75" thickBot="1" x14ac:dyDescent="0.2"/>
    <row r="20" spans="1:11" x14ac:dyDescent="0.15">
      <c r="A20" s="163" t="s">
        <v>156</v>
      </c>
      <c r="B20" s="161" t="s">
        <v>157</v>
      </c>
      <c r="C20" s="161" t="s">
        <v>158</v>
      </c>
      <c r="D20" s="161" t="s">
        <v>159</v>
      </c>
      <c r="E20" s="161" t="s">
        <v>160</v>
      </c>
      <c r="F20" s="161" t="s">
        <v>161</v>
      </c>
      <c r="G20" s="161" t="s">
        <v>162</v>
      </c>
      <c r="H20" s="161" t="s">
        <v>163</v>
      </c>
    </row>
    <row r="21" spans="1:11" ht="18" customHeight="1" thickBot="1" x14ac:dyDescent="0.2">
      <c r="A21" s="164">
        <f>'"利润表"'!G4</f>
        <v>60735</v>
      </c>
      <c r="B21" s="38">
        <f>'"利润表"'!G5</f>
        <v>39685</v>
      </c>
      <c r="C21" s="38">
        <f>'"利润表"'!G7</f>
        <v>10742</v>
      </c>
      <c r="D21" s="38">
        <f>'"利润表"'!G9</f>
        <v>7965</v>
      </c>
      <c r="E21" s="38">
        <f>'"利润表"'!G10</f>
        <v>0</v>
      </c>
      <c r="F21" s="38">
        <f>'"利润表"'!G13-'"利润表"'!G12</f>
        <v>1652</v>
      </c>
      <c r="G21" s="38">
        <f>'"利润表"'!G15</f>
        <v>8</v>
      </c>
      <c r="H21" s="168">
        <f>'"利润表"'!G17</f>
        <v>225.39000000000001</v>
      </c>
    </row>
  </sheetData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4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showZeros="0" workbookViewId="0">
      <selection activeCell="H3" sqref="H3"/>
    </sheetView>
  </sheetViews>
  <sheetFormatPr defaultRowHeight="12" x14ac:dyDescent="0.15"/>
  <cols>
    <col min="1" max="1" width="7.625" style="1" bestFit="1" customWidth="1"/>
    <col min="2" max="2" width="10.875" style="1" bestFit="1" customWidth="1"/>
    <col min="3" max="5" width="7.625" style="1" bestFit="1" customWidth="1"/>
    <col min="6" max="7" width="9.25" style="1" bestFit="1" customWidth="1"/>
    <col min="8" max="8" width="6.375" style="1" bestFit="1" customWidth="1"/>
    <col min="9" max="9" width="7.625" style="1" bestFit="1" customWidth="1"/>
    <col min="10" max="10" width="9.25" style="1" bestFit="1" customWidth="1"/>
    <col min="11" max="11" width="5.375" style="1" bestFit="1" customWidth="1"/>
    <col min="12" max="12" width="10.875" style="1" bestFit="1" customWidth="1"/>
    <col min="13" max="13" width="7.625" style="1" bestFit="1" customWidth="1"/>
    <col min="14" max="14" width="9.25" style="1" bestFit="1" customWidth="1"/>
    <col min="15" max="15" width="10.875" style="1" bestFit="1" customWidth="1"/>
    <col min="16" max="16384" width="9" style="1"/>
  </cols>
  <sheetData>
    <row r="1" spans="1:15" ht="12.75" thickBot="1" x14ac:dyDescent="0.2"/>
    <row r="2" spans="1:15" x14ac:dyDescent="0.15">
      <c r="H2" s="42" t="s">
        <v>69</v>
      </c>
      <c r="I2" s="5"/>
      <c r="J2" s="5"/>
      <c r="K2" s="5"/>
    </row>
    <row r="3" spans="1:15" ht="12.75" thickBot="1" x14ac:dyDescent="0.2">
      <c r="H3" s="45">
        <f>D6-L6</f>
        <v>-14389.96</v>
      </c>
    </row>
    <row r="4" spans="1:15" ht="12.75" thickBot="1" x14ac:dyDescent="0.2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5"/>
      <c r="M4" s="10"/>
      <c r="N4" s="10"/>
      <c r="O4" s="10"/>
    </row>
    <row r="5" spans="1:15" ht="24" x14ac:dyDescent="0.15">
      <c r="D5" s="160" t="s">
        <v>76</v>
      </c>
      <c r="E5" s="5"/>
      <c r="F5" s="5"/>
      <c r="G5" s="5"/>
      <c r="K5" s="10"/>
      <c r="L5" s="161" t="s">
        <v>72</v>
      </c>
      <c r="M5" s="5"/>
    </row>
    <row r="6" spans="1:15" ht="12.75" thickBot="1" x14ac:dyDescent="0.2">
      <c r="D6" s="162">
        <f>F9-B9</f>
        <v>948.04000000000087</v>
      </c>
      <c r="G6" s="5"/>
      <c r="L6" s="38">
        <f>J9-N9</f>
        <v>15338</v>
      </c>
    </row>
    <row r="7" spans="1:15" ht="12.75" thickBot="1" x14ac:dyDescent="0.2">
      <c r="A7" s="10"/>
      <c r="B7" s="10"/>
      <c r="C7" s="10"/>
      <c r="D7" s="5"/>
      <c r="E7" s="10"/>
      <c r="F7" s="10"/>
      <c r="G7" s="5"/>
      <c r="H7" s="10"/>
      <c r="I7" s="10"/>
      <c r="J7" s="10"/>
      <c r="K7" s="10"/>
      <c r="L7" s="5"/>
      <c r="M7" s="10"/>
      <c r="N7" s="10"/>
      <c r="O7" s="10"/>
    </row>
    <row r="8" spans="1:15" x14ac:dyDescent="0.15">
      <c r="B8" s="161" t="s">
        <v>164</v>
      </c>
      <c r="D8" s="5"/>
      <c r="F8" s="163" t="s">
        <v>165</v>
      </c>
      <c r="G8" s="5"/>
      <c r="J8" s="161" t="s">
        <v>71</v>
      </c>
      <c r="L8" s="5"/>
      <c r="N8" s="163" t="s">
        <v>70</v>
      </c>
    </row>
    <row r="9" spans="1:15" ht="12.75" thickBot="1" x14ac:dyDescent="0.2">
      <c r="B9" s="38">
        <f>B13</f>
        <v>14592</v>
      </c>
      <c r="D9" s="5"/>
      <c r="F9" s="162">
        <f>E13+G13</f>
        <v>15540.04</v>
      </c>
      <c r="G9" s="5"/>
      <c r="J9" s="38">
        <f>I13+J13+K13+L13</f>
        <v>35227</v>
      </c>
      <c r="L9" s="5"/>
      <c r="N9" s="164">
        <f>M13+N13+O13</f>
        <v>19889</v>
      </c>
    </row>
    <row r="10" spans="1:15" x14ac:dyDescent="0.15">
      <c r="D10" s="5"/>
      <c r="G10" s="5"/>
      <c r="L10" s="5"/>
    </row>
    <row r="11" spans="1:15" ht="12.75" thickBo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15">
      <c r="B12" s="161" t="s">
        <v>166</v>
      </c>
      <c r="E12" s="163" t="s">
        <v>167</v>
      </c>
      <c r="G12" s="163" t="s">
        <v>168</v>
      </c>
      <c r="I12" s="161" t="s">
        <v>1</v>
      </c>
      <c r="J12" s="161" t="s">
        <v>244</v>
      </c>
      <c r="K12" s="161" t="s">
        <v>2</v>
      </c>
      <c r="L12" s="161" t="s">
        <v>3</v>
      </c>
      <c r="M12" s="163" t="s">
        <v>6</v>
      </c>
      <c r="N12" s="163" t="s">
        <v>246</v>
      </c>
      <c r="O12" s="163" t="s">
        <v>7</v>
      </c>
    </row>
    <row r="13" spans="1:15" ht="12.75" thickBot="1" x14ac:dyDescent="0.2">
      <c r="B13" s="38">
        <f>A17+B17+C17</f>
        <v>14592</v>
      </c>
      <c r="E13" s="164">
        <f>资产负债表!K15</f>
        <v>12835</v>
      </c>
      <c r="G13" s="162">
        <f>D17+E17+F17+G17</f>
        <v>2705.04</v>
      </c>
      <c r="H13" s="10"/>
      <c r="I13" s="38">
        <f>资产负债表!F5</f>
        <v>29373</v>
      </c>
      <c r="J13" s="38">
        <f>资产负债表!F6</f>
        <v>0</v>
      </c>
      <c r="K13" s="38">
        <f>资产负债表!F7</f>
        <v>3369</v>
      </c>
      <c r="L13" s="38">
        <f>资产负债表!F8</f>
        <v>2485</v>
      </c>
      <c r="M13" s="164">
        <f>资产负债表!K5</f>
        <v>16254</v>
      </c>
      <c r="N13" s="164">
        <f>资产负债表!K6</f>
        <v>0</v>
      </c>
      <c r="O13" s="164">
        <f>资产负债表!K7</f>
        <v>3635</v>
      </c>
    </row>
    <row r="14" spans="1:15" x14ac:dyDescent="0.15">
      <c r="H14" s="10"/>
      <c r="I14" s="5"/>
    </row>
    <row r="15" spans="1:15" ht="12.75" thickBot="1" x14ac:dyDescent="0.2">
      <c r="H15" s="10"/>
      <c r="I15" s="5"/>
    </row>
    <row r="16" spans="1:15" ht="12.75" x14ac:dyDescent="0.2">
      <c r="A16" s="161" t="s">
        <v>79</v>
      </c>
      <c r="B16" s="161" t="s">
        <v>12</v>
      </c>
      <c r="C16" s="165" t="s">
        <v>14</v>
      </c>
      <c r="D16" s="163" t="s">
        <v>22</v>
      </c>
      <c r="E16" s="163" t="s">
        <v>24</v>
      </c>
      <c r="F16" s="163" t="s">
        <v>26</v>
      </c>
      <c r="G16" s="163" t="s">
        <v>28</v>
      </c>
      <c r="H16" s="10"/>
      <c r="I16" s="166" t="s">
        <v>95</v>
      </c>
      <c r="J16" s="166" t="s">
        <v>96</v>
      </c>
      <c r="K16" s="166" t="s">
        <v>97</v>
      </c>
    </row>
    <row r="17" spans="1:11" ht="12.75" thickBot="1" x14ac:dyDescent="0.2">
      <c r="A17" s="38">
        <f>资产负债表!F13</f>
        <v>14592</v>
      </c>
      <c r="B17" s="38">
        <f>资产负债表!F14</f>
        <v>0</v>
      </c>
      <c r="C17" s="167">
        <f>资产负债表!F15</f>
        <v>0</v>
      </c>
      <c r="D17" s="164">
        <f>资产负债表!K17</f>
        <v>1600</v>
      </c>
      <c r="E17" s="164">
        <f>资产负债表!K18</f>
        <v>465</v>
      </c>
      <c r="F17" s="164">
        <f>资产负债表!K19</f>
        <v>632</v>
      </c>
      <c r="G17" s="162">
        <f>A21-B21-C21-D21-E21-F21-G21-H21</f>
        <v>8.0399999999999991</v>
      </c>
      <c r="I17" s="38"/>
      <c r="J17" s="38"/>
      <c r="K17" s="38"/>
    </row>
    <row r="19" spans="1:11" ht="12.75" thickBot="1" x14ac:dyDescent="0.2"/>
    <row r="20" spans="1:11" x14ac:dyDescent="0.15">
      <c r="A20" s="163" t="s">
        <v>37</v>
      </c>
      <c r="B20" s="161" t="s">
        <v>169</v>
      </c>
      <c r="C20" s="161" t="s">
        <v>170</v>
      </c>
      <c r="D20" s="161" t="s">
        <v>90</v>
      </c>
      <c r="E20" s="161" t="s">
        <v>91</v>
      </c>
      <c r="F20" s="161" t="s">
        <v>171</v>
      </c>
      <c r="G20" s="161" t="s">
        <v>172</v>
      </c>
      <c r="H20" s="161" t="s">
        <v>173</v>
      </c>
    </row>
    <row r="21" spans="1:11" ht="18" customHeight="1" thickBot="1" x14ac:dyDescent="0.2">
      <c r="A21" s="164">
        <f>'"利润表"'!I4</f>
        <v>80501</v>
      </c>
      <c r="B21" s="38">
        <f>'"利润表"'!I5</f>
        <v>52136</v>
      </c>
      <c r="C21" s="38">
        <f>'"利润表"'!I7</f>
        <v>14229</v>
      </c>
      <c r="D21" s="38">
        <f>'"利润表"'!I9</f>
        <v>10658</v>
      </c>
      <c r="E21" s="38">
        <f>'"利润表"'!I10</f>
        <v>0</v>
      </c>
      <c r="F21" s="38">
        <f>'"利润表"'!I13-'"利润表"'!I12</f>
        <v>3457</v>
      </c>
      <c r="G21" s="38">
        <f>'"利润表"'!I15</f>
        <v>9</v>
      </c>
      <c r="H21" s="168">
        <f>'"利润表"'!I17</f>
        <v>3.96</v>
      </c>
    </row>
  </sheetData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4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3"/>
  <sheetViews>
    <sheetView showGridLines="0" showZeros="0" topLeftCell="A5" workbookViewId="0">
      <selection activeCell="J22" sqref="J22"/>
    </sheetView>
  </sheetViews>
  <sheetFormatPr defaultRowHeight="14.25" x14ac:dyDescent="0.15"/>
  <cols>
    <col min="1" max="1" width="17.25" style="67" bestFit="1" customWidth="1"/>
    <col min="2" max="5" width="7.125" style="67" bestFit="1" customWidth="1"/>
    <col min="6" max="6" width="8.375" style="67" bestFit="1" customWidth="1"/>
    <col min="7" max="9" width="9" style="67"/>
    <col min="10" max="10" width="7.625" style="67" customWidth="1"/>
    <col min="11" max="11" width="10" style="67" bestFit="1" customWidth="1"/>
    <col min="12" max="12" width="7.125" style="67" bestFit="1" customWidth="1"/>
    <col min="13" max="13" width="9.75" style="67" bestFit="1" customWidth="1"/>
    <col min="14" max="16384" width="9" style="67"/>
  </cols>
  <sheetData>
    <row r="1" spans="1:16" x14ac:dyDescent="0.15">
      <c r="A1" s="67" t="s">
        <v>225</v>
      </c>
      <c r="B1" s="247">
        <v>5</v>
      </c>
    </row>
    <row r="2" spans="1:16" x14ac:dyDescent="0.15"/>
    <row r="4" spans="1:16" ht="15" thickBot="1" x14ac:dyDescent="0.2">
      <c r="F4" s="248">
        <v>1000</v>
      </c>
      <c r="G4" s="248">
        <v>4</v>
      </c>
      <c r="H4" s="248">
        <v>1.5</v>
      </c>
      <c r="I4" s="248">
        <v>1.25</v>
      </c>
      <c r="J4" s="68"/>
      <c r="K4" s="248">
        <v>1.33</v>
      </c>
      <c r="L4" s="248">
        <v>1.66</v>
      </c>
      <c r="M4" s="248">
        <v>2</v>
      </c>
    </row>
    <row r="5" spans="1:16" ht="32.25" thickBot="1" x14ac:dyDescent="0.3">
      <c r="A5" s="69"/>
      <c r="B5" s="70">
        <f>资产负债表!C2</f>
        <v>1</v>
      </c>
      <c r="C5" s="70">
        <f>资产负债表!D2</f>
        <v>2</v>
      </c>
      <c r="D5" s="70">
        <f>资产负债表!E2</f>
        <v>3</v>
      </c>
      <c r="E5" s="70">
        <f>资产负债表!F2</f>
        <v>4</v>
      </c>
      <c r="F5" s="71" t="s">
        <v>228</v>
      </c>
      <c r="G5" s="72" t="s">
        <v>229</v>
      </c>
      <c r="H5" s="72" t="s">
        <v>223</v>
      </c>
      <c r="I5" s="72" t="s">
        <v>226</v>
      </c>
      <c r="J5" s="73" t="s">
        <v>241</v>
      </c>
      <c r="K5" s="72" t="s">
        <v>227</v>
      </c>
      <c r="L5" s="72" t="s">
        <v>221</v>
      </c>
      <c r="M5" s="74" t="s">
        <v>222</v>
      </c>
      <c r="N5" s="75"/>
      <c r="O5" s="75"/>
      <c r="P5" s="75"/>
    </row>
    <row r="6" spans="1:16" x14ac:dyDescent="0.15">
      <c r="A6" s="76" t="s">
        <v>174</v>
      </c>
      <c r="B6" s="77">
        <f>(资产负债表!C11-资产负债表!C7)/资产负债表!H10</f>
        <v>1.2784395973154363</v>
      </c>
      <c r="C6" s="78">
        <f>(资产负债表!D11-资产负债表!D7)/资产负债表!I10</f>
        <v>1.5143702451394758</v>
      </c>
      <c r="D6" s="78">
        <f>(资产负债表!E11-资产负债表!E7)/资产负债表!J10</f>
        <v>1.1790943906285198</v>
      </c>
      <c r="E6" s="79">
        <f>(资产负债表!F11-资产负债表!F7)/资产负债表!K10</f>
        <v>0.92937366901018115</v>
      </c>
      <c r="F6" s="80">
        <f>$J6/F$4</f>
        <v>1E-3</v>
      </c>
      <c r="G6" s="81">
        <f>$J6/G$4</f>
        <v>0.25</v>
      </c>
      <c r="H6" s="81">
        <f>$J6/H$4</f>
        <v>0.66666666666666663</v>
      </c>
      <c r="I6" s="81">
        <f>$J6/I$4</f>
        <v>0.8</v>
      </c>
      <c r="J6" s="249">
        <v>1</v>
      </c>
      <c r="K6" s="81">
        <f>$J6*K$4</f>
        <v>1.33</v>
      </c>
      <c r="L6" s="81">
        <f>$J6*L$4</f>
        <v>1.66</v>
      </c>
      <c r="M6" s="82">
        <f>$J6*M$4</f>
        <v>2</v>
      </c>
      <c r="N6" s="83"/>
      <c r="O6" s="83"/>
      <c r="P6" s="83"/>
    </row>
    <row r="7" spans="1:16" ht="16.5" thickBot="1" x14ac:dyDescent="0.3">
      <c r="A7" s="84" t="s">
        <v>224</v>
      </c>
      <c r="B7" s="85">
        <f>HLOOKUP(B6,$F$6:$M$7,2)</f>
        <v>5</v>
      </c>
      <c r="C7" s="86">
        <f>HLOOKUP(C6,$F$6:$M$7,2)</f>
        <v>6.65</v>
      </c>
      <c r="D7" s="86">
        <f>HLOOKUP(D6,$F$6:$M$7,2)</f>
        <v>5</v>
      </c>
      <c r="E7" s="87">
        <f>HLOOKUP(E6,$F$6:$M$7,2)</f>
        <v>4</v>
      </c>
      <c r="F7" s="88">
        <f t="shared" ref="F7:I23" si="0">$J7/F$4</f>
        <v>5.0000000000000001E-3</v>
      </c>
      <c r="G7" s="86">
        <f t="shared" si="0"/>
        <v>1.25</v>
      </c>
      <c r="H7" s="86">
        <f t="shared" si="0"/>
        <v>3.3333333333333335</v>
      </c>
      <c r="I7" s="86">
        <f t="shared" si="0"/>
        <v>4</v>
      </c>
      <c r="J7" s="89">
        <f>B1</f>
        <v>5</v>
      </c>
      <c r="K7" s="86">
        <f t="shared" ref="K7:M23" si="1">$J7*K$4</f>
        <v>6.65</v>
      </c>
      <c r="L7" s="86">
        <f t="shared" si="1"/>
        <v>8.2999999999999989</v>
      </c>
      <c r="M7" s="90">
        <f t="shared" si="1"/>
        <v>10</v>
      </c>
      <c r="N7" s="83"/>
      <c r="O7" s="83"/>
      <c r="P7" s="83"/>
    </row>
    <row r="8" spans="1:16" ht="15" thickTop="1" x14ac:dyDescent="0.15">
      <c r="A8" s="91" t="s">
        <v>175</v>
      </c>
      <c r="B8" s="92">
        <f>('"利润表"'!C5/资产负债表!C7)</f>
        <v>6.6633879781420768</v>
      </c>
      <c r="C8" s="93">
        <f>'"利润表"'!E5/((资产负债表!C7+资产负债表!D7)/2)</f>
        <v>8.868723198229354</v>
      </c>
      <c r="D8" s="93">
        <f>'"利润表"'!G5/((资产负债表!D7+资产负债表!E7)/2)</f>
        <v>12.807810230756818</v>
      </c>
      <c r="E8" s="94">
        <f>'"利润表"'!I5/((资产负债表!E7+资产负债表!F7)/2)</f>
        <v>15.085648148148149</v>
      </c>
      <c r="F8" s="95">
        <f t="shared" si="0"/>
        <v>8.0000000000000002E-3</v>
      </c>
      <c r="G8" s="96">
        <f t="shared" si="0"/>
        <v>2</v>
      </c>
      <c r="H8" s="96">
        <f t="shared" si="0"/>
        <v>5.333333333333333</v>
      </c>
      <c r="I8" s="96">
        <f t="shared" si="0"/>
        <v>6.4</v>
      </c>
      <c r="J8" s="250">
        <v>8</v>
      </c>
      <c r="K8" s="96">
        <f t="shared" si="1"/>
        <v>10.64</v>
      </c>
      <c r="L8" s="96">
        <f t="shared" si="1"/>
        <v>13.28</v>
      </c>
      <c r="M8" s="97">
        <f t="shared" si="1"/>
        <v>16</v>
      </c>
      <c r="N8" s="83"/>
      <c r="O8" s="83"/>
      <c r="P8" s="83"/>
    </row>
    <row r="9" spans="1:16" ht="15" thickBot="1" x14ac:dyDescent="0.2">
      <c r="A9" s="98"/>
      <c r="B9" s="99">
        <f>HLOOKUP(B8,$F$8:$M$9,2)</f>
        <v>4</v>
      </c>
      <c r="C9" s="99">
        <f>HLOOKUP(C8,$F$8:$M$9,2)</f>
        <v>5</v>
      </c>
      <c r="D9" s="99">
        <f>HLOOKUP(D8,$F$8:$M$9,2)</f>
        <v>6.65</v>
      </c>
      <c r="E9" s="100">
        <f>HLOOKUP(E8,$F$8:$M$9,2)</f>
        <v>8.2999999999999989</v>
      </c>
      <c r="F9" s="101">
        <f t="shared" si="0"/>
        <v>5.0000000000000001E-3</v>
      </c>
      <c r="G9" s="102">
        <f t="shared" si="0"/>
        <v>1.25</v>
      </c>
      <c r="H9" s="102">
        <f t="shared" si="0"/>
        <v>3.3333333333333335</v>
      </c>
      <c r="I9" s="102">
        <f t="shared" si="0"/>
        <v>4</v>
      </c>
      <c r="J9" s="102">
        <f>$J$7</f>
        <v>5</v>
      </c>
      <c r="K9" s="102">
        <f t="shared" si="1"/>
        <v>6.65</v>
      </c>
      <c r="L9" s="102">
        <f t="shared" si="1"/>
        <v>8.2999999999999989</v>
      </c>
      <c r="M9" s="103">
        <f t="shared" si="1"/>
        <v>10</v>
      </c>
      <c r="N9" s="83"/>
      <c r="O9" s="83"/>
      <c r="P9" s="83"/>
    </row>
    <row r="10" spans="1:16" ht="15" thickTop="1" x14ac:dyDescent="0.15">
      <c r="A10" s="91" t="s">
        <v>176</v>
      </c>
      <c r="B10" s="92">
        <f>('"利润表"'!C4*1.17)/资产负债表!C5</f>
        <v>3.6824582732330513</v>
      </c>
      <c r="C10" s="93">
        <f>('"利润表"'!E4*1.17)/((资产负债表!C5+资产负债表!D5)/2)</f>
        <v>3.9840143934201504</v>
      </c>
      <c r="D10" s="93">
        <f>('"利润表"'!G4*1.17)/((资产负债表!D5+资产负债表!E5)/2)</f>
        <v>3.6751027902045461</v>
      </c>
      <c r="E10" s="94">
        <f>('"利润表"'!I4*1.17)/((资产负债表!E5+资产负债表!F5)/2)</f>
        <v>3.5260531980607603</v>
      </c>
      <c r="F10" s="95">
        <f t="shared" si="0"/>
        <v>6.0000000000000001E-3</v>
      </c>
      <c r="G10" s="96">
        <f t="shared" si="0"/>
        <v>1.5</v>
      </c>
      <c r="H10" s="96">
        <f t="shared" si="0"/>
        <v>4</v>
      </c>
      <c r="I10" s="96">
        <f t="shared" si="0"/>
        <v>4.8</v>
      </c>
      <c r="J10" s="250">
        <v>6</v>
      </c>
      <c r="K10" s="96">
        <f t="shared" si="1"/>
        <v>7.98</v>
      </c>
      <c r="L10" s="96">
        <f t="shared" si="1"/>
        <v>9.9599999999999991</v>
      </c>
      <c r="M10" s="97">
        <f t="shared" si="1"/>
        <v>12</v>
      </c>
      <c r="N10" s="83"/>
      <c r="O10" s="83"/>
      <c r="P10" s="83"/>
    </row>
    <row r="11" spans="1:16" ht="15" thickBot="1" x14ac:dyDescent="0.2">
      <c r="A11" s="98"/>
      <c r="B11" s="99">
        <f>HLOOKUP(B10,$F$10:$M$11,2)</f>
        <v>1.25</v>
      </c>
      <c r="C11" s="104">
        <f>HLOOKUP(C10,$F$10:$M$11,2)</f>
        <v>1.25</v>
      </c>
      <c r="D11" s="104">
        <f>HLOOKUP(D10,$F$10:$M$11,2)</f>
        <v>1.25</v>
      </c>
      <c r="E11" s="100">
        <f>HLOOKUP(E10,$F$10:$M$11,2)</f>
        <v>1.25</v>
      </c>
      <c r="F11" s="105">
        <f t="shared" si="0"/>
        <v>5.0000000000000001E-3</v>
      </c>
      <c r="G11" s="102">
        <f t="shared" si="0"/>
        <v>1.25</v>
      </c>
      <c r="H11" s="102">
        <f t="shared" si="0"/>
        <v>3.3333333333333335</v>
      </c>
      <c r="I11" s="102">
        <f t="shared" si="0"/>
        <v>4</v>
      </c>
      <c r="J11" s="102">
        <f>$J$7</f>
        <v>5</v>
      </c>
      <c r="K11" s="102">
        <f t="shared" si="1"/>
        <v>6.65</v>
      </c>
      <c r="L11" s="102">
        <f t="shared" si="1"/>
        <v>8.2999999999999989</v>
      </c>
      <c r="M11" s="103">
        <f t="shared" si="1"/>
        <v>10</v>
      </c>
      <c r="N11" s="83"/>
      <c r="O11" s="83"/>
      <c r="P11" s="83"/>
    </row>
    <row r="12" spans="1:16" ht="15" thickTop="1" x14ac:dyDescent="0.15">
      <c r="A12" s="91" t="s">
        <v>177</v>
      </c>
      <c r="B12" s="92">
        <f>'"利润表"'!C4/资产负债表!C24</f>
        <v>1.8054056183759506</v>
      </c>
      <c r="C12" s="106">
        <f>'"利润表"'!E4/资产负债表!D24</f>
        <v>1.7678183823791054</v>
      </c>
      <c r="D12" s="93">
        <f>'"利润表"'!G4/资产负债表!E24</f>
        <v>1.5554730318086361</v>
      </c>
      <c r="E12" s="94">
        <f>'"利润表"'!I4/资产负债表!F24</f>
        <v>1.6158694473995865</v>
      </c>
      <c r="F12" s="95">
        <f t="shared" si="0"/>
        <v>1.5E-3</v>
      </c>
      <c r="G12" s="96">
        <f t="shared" si="0"/>
        <v>0.375</v>
      </c>
      <c r="H12" s="96">
        <f t="shared" si="0"/>
        <v>1</v>
      </c>
      <c r="I12" s="96">
        <f t="shared" si="0"/>
        <v>1.2</v>
      </c>
      <c r="J12" s="250">
        <v>1.5</v>
      </c>
      <c r="K12" s="96">
        <f t="shared" si="1"/>
        <v>1.9950000000000001</v>
      </c>
      <c r="L12" s="96">
        <f t="shared" si="1"/>
        <v>2.4899999999999998</v>
      </c>
      <c r="M12" s="97">
        <f t="shared" si="1"/>
        <v>3</v>
      </c>
      <c r="N12" s="83"/>
      <c r="O12" s="83"/>
      <c r="P12" s="83"/>
    </row>
    <row r="13" spans="1:16" ht="15" thickBot="1" x14ac:dyDescent="0.2">
      <c r="A13" s="98"/>
      <c r="B13" s="99">
        <f>HLOOKUP(B12,$F12:$M13,2)</f>
        <v>5</v>
      </c>
      <c r="C13" s="104">
        <f>HLOOKUP(C12,$F12:$M13,2)</f>
        <v>5</v>
      </c>
      <c r="D13" s="104">
        <f>HLOOKUP(D12,$F12:$M13,2)</f>
        <v>5</v>
      </c>
      <c r="E13" s="100">
        <f>HLOOKUP(E12,$F12:$M13,2)</f>
        <v>5</v>
      </c>
      <c r="F13" s="101">
        <f t="shared" si="0"/>
        <v>5.0000000000000001E-3</v>
      </c>
      <c r="G13" s="102">
        <f t="shared" si="0"/>
        <v>1.25</v>
      </c>
      <c r="H13" s="102">
        <f t="shared" si="0"/>
        <v>3.3333333333333335</v>
      </c>
      <c r="I13" s="102">
        <f t="shared" si="0"/>
        <v>4</v>
      </c>
      <c r="J13" s="102">
        <f>$J$7</f>
        <v>5</v>
      </c>
      <c r="K13" s="102">
        <f t="shared" si="1"/>
        <v>6.65</v>
      </c>
      <c r="L13" s="102">
        <f t="shared" si="1"/>
        <v>8.2999999999999989</v>
      </c>
      <c r="M13" s="103">
        <f t="shared" si="1"/>
        <v>10</v>
      </c>
      <c r="N13" s="83"/>
      <c r="O13" s="83"/>
      <c r="P13" s="83"/>
    </row>
    <row r="14" spans="1:16" ht="17.25" thickTop="1" thickBot="1" x14ac:dyDescent="0.3">
      <c r="A14" s="107" t="s">
        <v>178</v>
      </c>
      <c r="B14" s="108">
        <f>'"利润表"'!C18/'"利润表"'!C4</f>
        <v>7.516901992449207E-2</v>
      </c>
      <c r="C14" s="109">
        <f>'"利润表"'!E18/'"利润表"'!E4</f>
        <v>1.7275618445683458E-2</v>
      </c>
      <c r="D14" s="109">
        <f>'"利润表"'!G18/'"利润表"'!G4</f>
        <v>7.5345352761998852E-3</v>
      </c>
      <c r="E14" s="110">
        <f>'"利润表"'!I18/'"利润表"'!I4</f>
        <v>9.9874535720053157E-5</v>
      </c>
      <c r="F14" s="111">
        <f t="shared" si="0"/>
        <v>8.0399999999999976E-5</v>
      </c>
      <c r="G14" s="109">
        <f t="shared" si="0"/>
        <v>2.0099999999999993E-2</v>
      </c>
      <c r="H14" s="109">
        <f t="shared" si="0"/>
        <v>5.3599999999999981E-2</v>
      </c>
      <c r="I14" s="109">
        <f t="shared" si="0"/>
        <v>6.4319999999999974E-2</v>
      </c>
      <c r="J14" s="112">
        <f>'"利润表"'!$K$18</f>
        <v>8.0399999999999971E-2</v>
      </c>
      <c r="K14" s="109">
        <f t="shared" si="1"/>
        <v>0.10693199999999997</v>
      </c>
      <c r="L14" s="109">
        <f t="shared" si="1"/>
        <v>0.13346399999999994</v>
      </c>
      <c r="M14" s="113">
        <f t="shared" si="1"/>
        <v>0.16079999999999994</v>
      </c>
      <c r="N14" s="83"/>
      <c r="O14" s="83"/>
      <c r="P14" s="83"/>
    </row>
    <row r="15" spans="1:16" ht="15.75" thickTop="1" thickBot="1" x14ac:dyDescent="0.2">
      <c r="A15" s="114"/>
      <c r="B15" s="115">
        <f>HLOOKUP(B14,$F14:$M15,2)</f>
        <v>4</v>
      </c>
      <c r="C15" s="116">
        <f>HLOOKUP(C14,$F14:$M15,2)</f>
        <v>5.0000000000000001E-3</v>
      </c>
      <c r="D15" s="116">
        <f>HLOOKUP(D14,$F14:$M15,2)</f>
        <v>5.0000000000000001E-3</v>
      </c>
      <c r="E15" s="117">
        <f>HLOOKUP(E14,$F14:$M15,2)</f>
        <v>5.0000000000000001E-3</v>
      </c>
      <c r="F15" s="118">
        <f t="shared" si="0"/>
        <v>5.0000000000000001E-3</v>
      </c>
      <c r="G15" s="119">
        <f t="shared" si="0"/>
        <v>1.25</v>
      </c>
      <c r="H15" s="119">
        <f t="shared" si="0"/>
        <v>3.3333333333333335</v>
      </c>
      <c r="I15" s="119">
        <f t="shared" si="0"/>
        <v>4</v>
      </c>
      <c r="J15" s="119">
        <f>$J$7</f>
        <v>5</v>
      </c>
      <c r="K15" s="119">
        <f t="shared" si="1"/>
        <v>6.65</v>
      </c>
      <c r="L15" s="119">
        <f t="shared" si="1"/>
        <v>8.2999999999999989</v>
      </c>
      <c r="M15" s="120">
        <f t="shared" si="1"/>
        <v>10</v>
      </c>
      <c r="N15" s="83"/>
      <c r="O15" s="83"/>
      <c r="P15" s="83"/>
    </row>
    <row r="16" spans="1:16" ht="16.5" thickTop="1" x14ac:dyDescent="0.25">
      <c r="A16" s="121" t="s">
        <v>179</v>
      </c>
      <c r="B16" s="122">
        <f>'"利润表"'!C18/资产负债表!C24</f>
        <v>0.13571057089949176</v>
      </c>
      <c r="C16" s="123">
        <f>'"利润表"'!E18/资产负债表!D24</f>
        <v>3.0540155855246769E-2</v>
      </c>
      <c r="D16" s="123">
        <f>'"利润表"'!G18/资产负债表!E24</f>
        <v>1.1719766429339754E-2</v>
      </c>
      <c r="E16" s="124">
        <f>'"利润表"'!I18/资产负债表!F24</f>
        <v>1.6138421084325256E-4</v>
      </c>
      <c r="F16" s="125">
        <f t="shared" si="0"/>
        <v>5.9999999999999995E-5</v>
      </c>
      <c r="G16" s="123">
        <f t="shared" si="0"/>
        <v>1.4999999999999999E-2</v>
      </c>
      <c r="H16" s="123">
        <f t="shared" si="0"/>
        <v>0.04</v>
      </c>
      <c r="I16" s="123">
        <f t="shared" si="0"/>
        <v>4.8000000000000001E-2</v>
      </c>
      <c r="J16" s="251">
        <v>0.06</v>
      </c>
      <c r="K16" s="123">
        <f t="shared" si="1"/>
        <v>7.9799999999999996E-2</v>
      </c>
      <c r="L16" s="123">
        <f t="shared" si="1"/>
        <v>9.9599999999999994E-2</v>
      </c>
      <c r="M16" s="126">
        <f t="shared" si="1"/>
        <v>0.12</v>
      </c>
      <c r="N16" s="83"/>
      <c r="O16" s="83"/>
      <c r="P16" s="83"/>
    </row>
    <row r="17" spans="1:16" ht="15" thickBot="1" x14ac:dyDescent="0.2">
      <c r="A17" s="127"/>
      <c r="B17" s="128">
        <f>HLOOKUP(B16,$F16:$M17,2)</f>
        <v>10</v>
      </c>
      <c r="C17" s="128">
        <f>HLOOKUP(C16,$F16:$M17,2)</f>
        <v>1.25</v>
      </c>
      <c r="D17" s="128">
        <f>HLOOKUP(D16,$F16:$M17,2)</f>
        <v>5.0000000000000001E-3</v>
      </c>
      <c r="E17" s="129">
        <f>HLOOKUP(E16,$F16:$M17,2)</f>
        <v>5.0000000000000001E-3</v>
      </c>
      <c r="F17" s="130">
        <f t="shared" si="0"/>
        <v>5.0000000000000001E-3</v>
      </c>
      <c r="G17" s="131">
        <f t="shared" si="0"/>
        <v>1.25</v>
      </c>
      <c r="H17" s="131">
        <f t="shared" si="0"/>
        <v>3.3333333333333335</v>
      </c>
      <c r="I17" s="131">
        <f t="shared" si="0"/>
        <v>4</v>
      </c>
      <c r="J17" s="132">
        <f>$J$7</f>
        <v>5</v>
      </c>
      <c r="K17" s="131">
        <f t="shared" si="1"/>
        <v>6.65</v>
      </c>
      <c r="L17" s="131">
        <f t="shared" si="1"/>
        <v>8.2999999999999989</v>
      </c>
      <c r="M17" s="133">
        <f t="shared" si="1"/>
        <v>10</v>
      </c>
      <c r="N17" s="83"/>
      <c r="O17" s="83"/>
      <c r="P17" s="83"/>
    </row>
    <row r="18" spans="1:16" ht="16.5" thickTop="1" x14ac:dyDescent="0.25">
      <c r="A18" s="121" t="s">
        <v>180</v>
      </c>
      <c r="B18" s="122">
        <f>'"利润表"'!C18/资产负债表!H22</f>
        <v>0.2898295001796462</v>
      </c>
      <c r="C18" s="123">
        <f>'"利润表"'!E18/资产负债表!I22</f>
        <v>9.014238646735151E-2</v>
      </c>
      <c r="D18" s="123">
        <f>'"利润表"'!G18/资产负债表!J22</f>
        <v>5.6539665242086042E-2</v>
      </c>
      <c r="E18" s="124">
        <f>'"利润表"'!I18/资产负债表!K22</f>
        <v>2.9722296158282316E-3</v>
      </c>
      <c r="F18" s="125">
        <f t="shared" si="0"/>
        <v>2.9999999999999997E-4</v>
      </c>
      <c r="G18" s="123">
        <f t="shared" si="0"/>
        <v>7.4999999999999997E-2</v>
      </c>
      <c r="H18" s="123">
        <f t="shared" si="0"/>
        <v>0.19999999999999998</v>
      </c>
      <c r="I18" s="123">
        <f t="shared" si="0"/>
        <v>0.24</v>
      </c>
      <c r="J18" s="251">
        <v>0.3</v>
      </c>
      <c r="K18" s="123">
        <f t="shared" si="1"/>
        <v>0.39900000000000002</v>
      </c>
      <c r="L18" s="123">
        <f t="shared" si="1"/>
        <v>0.49799999999999994</v>
      </c>
      <c r="M18" s="126">
        <f t="shared" si="1"/>
        <v>0.6</v>
      </c>
      <c r="N18" s="83"/>
      <c r="O18" s="83"/>
      <c r="P18" s="83"/>
    </row>
    <row r="19" spans="1:16" ht="15" thickBot="1" x14ac:dyDescent="0.2">
      <c r="A19" s="127"/>
      <c r="B19" s="128">
        <f>HLOOKUP(B18,$F18:$M19,2)</f>
        <v>4</v>
      </c>
      <c r="C19" s="134">
        <f>HLOOKUP(C18,$F18:$M19,2)</f>
        <v>1.25</v>
      </c>
      <c r="D19" s="135">
        <f>HLOOKUP(D18,$F18:$M19,2)</f>
        <v>5.0000000000000001E-3</v>
      </c>
      <c r="E19" s="129">
        <f>HLOOKUP(E18,$F18:$M19,2)</f>
        <v>5.0000000000000001E-3</v>
      </c>
      <c r="F19" s="130">
        <f t="shared" si="0"/>
        <v>5.0000000000000001E-3</v>
      </c>
      <c r="G19" s="131">
        <f t="shared" si="0"/>
        <v>1.25</v>
      </c>
      <c r="H19" s="131">
        <f t="shared" si="0"/>
        <v>3.3333333333333335</v>
      </c>
      <c r="I19" s="131">
        <f t="shared" si="0"/>
        <v>4</v>
      </c>
      <c r="J19" s="132">
        <f>$J$7</f>
        <v>5</v>
      </c>
      <c r="K19" s="131">
        <f t="shared" si="1"/>
        <v>6.65</v>
      </c>
      <c r="L19" s="131">
        <f t="shared" si="1"/>
        <v>8.2999999999999989</v>
      </c>
      <c r="M19" s="133">
        <f t="shared" si="1"/>
        <v>10</v>
      </c>
      <c r="N19" s="83"/>
      <c r="O19" s="83"/>
      <c r="P19" s="83"/>
    </row>
    <row r="20" spans="1:16" ht="15" thickTop="1" x14ac:dyDescent="0.15">
      <c r="A20" s="136" t="s">
        <v>181</v>
      </c>
      <c r="B20" s="137">
        <f>(资产负债表!H9+资产负债表!H15+资产负债表!H4)/资产负债表!H24</f>
        <v>0.58475629505734883</v>
      </c>
      <c r="C20" s="138">
        <f>(资产负债表!I9+资产负债表!I15+资产负债表!I4)/资产负债表!I24</f>
        <v>0.66120419438734357</v>
      </c>
      <c r="D20" s="138">
        <f>(资产负债表!J9+资产负债表!J15+资产负债表!J4)/资产负债表!J24</f>
        <v>0.79271395683151058</v>
      </c>
      <c r="E20" s="139">
        <f>(资产负债表!K9+资产负债表!K15+资产负债表!K4)/资产负债表!K24</f>
        <v>0.94570268716538897</v>
      </c>
      <c r="F20" s="140">
        <f t="shared" si="0"/>
        <v>5.0000000000000001E-4</v>
      </c>
      <c r="G20" s="141">
        <f t="shared" si="0"/>
        <v>0.125</v>
      </c>
      <c r="H20" s="141">
        <f t="shared" si="0"/>
        <v>0.33333333333333331</v>
      </c>
      <c r="I20" s="141">
        <f t="shared" si="0"/>
        <v>0.4</v>
      </c>
      <c r="J20" s="252">
        <v>0.5</v>
      </c>
      <c r="K20" s="141">
        <f t="shared" si="1"/>
        <v>0.66500000000000004</v>
      </c>
      <c r="L20" s="141">
        <f t="shared" si="1"/>
        <v>0.83</v>
      </c>
      <c r="M20" s="142">
        <f t="shared" si="1"/>
        <v>1</v>
      </c>
      <c r="N20" s="83"/>
      <c r="O20" s="83"/>
      <c r="P20" s="83"/>
    </row>
    <row r="21" spans="1:16" ht="15" thickBot="1" x14ac:dyDescent="0.2">
      <c r="A21" s="143"/>
      <c r="B21" s="144">
        <f>HLOOKUP(B20,$F20:$M21,2)</f>
        <v>5</v>
      </c>
      <c r="C21" s="144">
        <f>HLOOKUP(C20,$F20:$M21,2)</f>
        <v>5</v>
      </c>
      <c r="D21" s="144">
        <f>HLOOKUP(D20,$F20:$M21,2)</f>
        <v>6.65</v>
      </c>
      <c r="E21" s="144">
        <f>HLOOKUP(E20,$F20:$M21,2)</f>
        <v>8.2999999999999989</v>
      </c>
      <c r="F21" s="145">
        <f t="shared" si="0"/>
        <v>5.0000000000000001E-3</v>
      </c>
      <c r="G21" s="146">
        <f t="shared" si="0"/>
        <v>1.25</v>
      </c>
      <c r="H21" s="146">
        <f t="shared" si="0"/>
        <v>3.3333333333333335</v>
      </c>
      <c r="I21" s="146">
        <f t="shared" si="0"/>
        <v>4</v>
      </c>
      <c r="J21" s="146">
        <f>$J$7</f>
        <v>5</v>
      </c>
      <c r="K21" s="146">
        <f t="shared" si="1"/>
        <v>6.65</v>
      </c>
      <c r="L21" s="146">
        <f t="shared" si="1"/>
        <v>8.2999999999999989</v>
      </c>
      <c r="M21" s="147">
        <f t="shared" si="1"/>
        <v>10</v>
      </c>
      <c r="N21" s="83"/>
      <c r="O21" s="83"/>
      <c r="P21" s="83"/>
    </row>
    <row r="22" spans="1:16" ht="15" thickTop="1" x14ac:dyDescent="0.15">
      <c r="A22" s="148" t="s">
        <v>182</v>
      </c>
      <c r="B22" s="149">
        <f>资产负债表!H24/资产负债表!H22</f>
        <v>2.4082243465632036</v>
      </c>
      <c r="C22" s="150">
        <f>资产负债表!I24/资产负债表!I22</f>
        <v>2.9516304022467592</v>
      </c>
      <c r="D22" s="150">
        <f>资产负债表!J24/资产负债表!J22</f>
        <v>4.8242514774000727</v>
      </c>
      <c r="E22" s="151">
        <f>资产负债表!K24/资产负债表!K22</f>
        <v>18.417117676633247</v>
      </c>
      <c r="F22" s="152">
        <f t="shared" si="0"/>
        <v>2.5000000000000001E-3</v>
      </c>
      <c r="G22" s="153">
        <f t="shared" si="0"/>
        <v>0.625</v>
      </c>
      <c r="H22" s="153">
        <f t="shared" si="0"/>
        <v>1.6666666666666667</v>
      </c>
      <c r="I22" s="153">
        <f t="shared" si="0"/>
        <v>2</v>
      </c>
      <c r="J22" s="253">
        <v>2.5</v>
      </c>
      <c r="K22" s="153">
        <f t="shared" si="1"/>
        <v>3.3250000000000002</v>
      </c>
      <c r="L22" s="153">
        <f t="shared" si="1"/>
        <v>4.1499999999999995</v>
      </c>
      <c r="M22" s="154">
        <f t="shared" si="1"/>
        <v>5</v>
      </c>
      <c r="N22" s="83"/>
      <c r="O22" s="83"/>
      <c r="P22" s="83"/>
    </row>
    <row r="23" spans="1:16" ht="15" thickBot="1" x14ac:dyDescent="0.2">
      <c r="A23" s="155"/>
      <c r="B23" s="156">
        <f>HLOOKUP(B22,$F22:$M23,2)</f>
        <v>4</v>
      </c>
      <c r="C23" s="156">
        <f>HLOOKUP(C22,$F22:$M23,2)</f>
        <v>5</v>
      </c>
      <c r="D23" s="156">
        <f>HLOOKUP(D22,$F22:$M23,2)</f>
        <v>8.2999999999999989</v>
      </c>
      <c r="E23" s="156">
        <f>HLOOKUP(E22,$F22:$M23,2)</f>
        <v>10</v>
      </c>
      <c r="F23" s="157">
        <f t="shared" si="0"/>
        <v>5.0000000000000001E-3</v>
      </c>
      <c r="G23" s="158">
        <f t="shared" si="0"/>
        <v>1.25</v>
      </c>
      <c r="H23" s="158">
        <f t="shared" si="0"/>
        <v>3.3333333333333335</v>
      </c>
      <c r="I23" s="158">
        <f t="shared" si="0"/>
        <v>4</v>
      </c>
      <c r="J23" s="158">
        <f>$J$7</f>
        <v>5</v>
      </c>
      <c r="K23" s="158">
        <f t="shared" si="1"/>
        <v>6.65</v>
      </c>
      <c r="L23" s="158">
        <f t="shared" si="1"/>
        <v>8.2999999999999989</v>
      </c>
      <c r="M23" s="159">
        <f t="shared" si="1"/>
        <v>10</v>
      </c>
      <c r="N23" s="83"/>
      <c r="O23" s="83"/>
      <c r="P23" s="83"/>
    </row>
  </sheetData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showGridLines="0" showZeros="0" topLeftCell="A2" zoomScaleNormal="100" workbookViewId="0">
      <selection activeCell="J22" sqref="J22"/>
    </sheetView>
  </sheetViews>
  <sheetFormatPr defaultRowHeight="12" x14ac:dyDescent="0.15"/>
  <cols>
    <col min="1" max="1" width="9.25" style="1" bestFit="1" customWidth="1"/>
    <col min="2" max="2" width="7.875" style="1" customWidth="1"/>
    <col min="3" max="3" width="7.625" style="1" bestFit="1" customWidth="1"/>
    <col min="4" max="4" width="9.25" style="1" bestFit="1" customWidth="1"/>
    <col min="5" max="5" width="7.625" style="1" bestFit="1" customWidth="1"/>
    <col min="6" max="6" width="9.25" style="1" bestFit="1" customWidth="1"/>
    <col min="7" max="7" width="8.125" style="1" customWidth="1"/>
    <col min="8" max="8" width="9.25" style="1" bestFit="1" customWidth="1"/>
    <col min="9" max="9" width="6.625" style="1" bestFit="1" customWidth="1"/>
    <col min="10" max="10" width="9" style="1"/>
    <col min="11" max="11" width="8.375" style="1" customWidth="1"/>
    <col min="12" max="12" width="7.375" style="1" customWidth="1"/>
    <col min="13" max="13" width="7.5" style="1" customWidth="1"/>
    <col min="14" max="14" width="8.75" style="1" customWidth="1"/>
    <col min="15" max="15" width="8.5" style="1" customWidth="1"/>
    <col min="16" max="16" width="7.625" style="1" bestFit="1" customWidth="1"/>
    <col min="17" max="16384" width="9" style="1"/>
  </cols>
  <sheetData>
    <row r="1" spans="1:15" ht="12.75" thickBot="1" x14ac:dyDescent="0.2"/>
    <row r="2" spans="1:15" ht="37.5" x14ac:dyDescent="0.25">
      <c r="H2" s="2" t="s">
        <v>204</v>
      </c>
      <c r="I2" s="3" t="s">
        <v>230</v>
      </c>
      <c r="J2" s="63" t="s">
        <v>252</v>
      </c>
      <c r="K2" s="5"/>
    </row>
    <row r="3" spans="1:15" ht="19.5" thickBot="1" x14ac:dyDescent="0.3">
      <c r="H3" s="260">
        <f>D8*I8*L8</f>
        <v>0.3268215009261477</v>
      </c>
      <c r="I3" s="64">
        <f>'"比率分析"'!J18</f>
        <v>0.3</v>
      </c>
      <c r="J3" s="254">
        <v>0.1</v>
      </c>
    </row>
    <row r="4" spans="1:15" x14ac:dyDescent="0.15">
      <c r="H4" s="9"/>
    </row>
    <row r="5" spans="1:15" x14ac:dyDescent="0.15">
      <c r="H5" s="9"/>
    </row>
    <row r="6" spans="1:15" ht="12.75" thickBo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5"/>
      <c r="M6" s="10"/>
      <c r="N6" s="10"/>
      <c r="O6" s="10"/>
    </row>
    <row r="7" spans="1:15" ht="24" x14ac:dyDescent="0.15">
      <c r="D7" s="11" t="s">
        <v>231</v>
      </c>
      <c r="E7" s="12" t="s">
        <v>230</v>
      </c>
      <c r="F7" s="13" t="s">
        <v>252</v>
      </c>
      <c r="G7" s="5"/>
      <c r="I7" s="14" t="s">
        <v>183</v>
      </c>
      <c r="J7" s="15" t="s">
        <v>230</v>
      </c>
      <c r="K7" s="16" t="s">
        <v>252</v>
      </c>
      <c r="L7" s="17" t="s">
        <v>182</v>
      </c>
      <c r="M7" s="18" t="s">
        <v>230</v>
      </c>
      <c r="N7" s="17" t="s">
        <v>252</v>
      </c>
    </row>
    <row r="8" spans="1:15" ht="15.75" thickBot="1" x14ac:dyDescent="0.25">
      <c r="D8" s="263">
        <f>A13-B13-C13-D13-E13-F13-G13-H13</f>
        <v>7.5169019924492056E-2</v>
      </c>
      <c r="E8" s="20">
        <f>'"比率分析"'!J14</f>
        <v>8.0399999999999971E-2</v>
      </c>
      <c r="F8" s="262">
        <v>0.05</v>
      </c>
      <c r="G8" s="5"/>
      <c r="I8" s="22">
        <f>1/((1/F20)+(1/G20))</f>
        <v>1.8054056183759501</v>
      </c>
      <c r="J8" s="23">
        <f>'"比率分析"'!J12</f>
        <v>1.5</v>
      </c>
      <c r="K8" s="254">
        <v>0.1</v>
      </c>
      <c r="L8" s="24">
        <f>(K13+M13)/M13</f>
        <v>2.4082243465632036</v>
      </c>
      <c r="M8" s="25">
        <f>'"比率分析"'!J22</f>
        <v>2.5</v>
      </c>
      <c r="N8" s="254">
        <v>0.1</v>
      </c>
    </row>
    <row r="11" spans="1:15" ht="12.75" thickBot="1" x14ac:dyDescent="0.2"/>
    <row r="12" spans="1:15" ht="25.5" x14ac:dyDescent="0.2">
      <c r="A12" s="11" t="s">
        <v>184</v>
      </c>
      <c r="B12" s="11" t="s">
        <v>185</v>
      </c>
      <c r="C12" s="11" t="s">
        <v>186</v>
      </c>
      <c r="D12" s="11" t="s">
        <v>187</v>
      </c>
      <c r="E12" s="11" t="s">
        <v>188</v>
      </c>
      <c r="F12" s="11" t="s">
        <v>189</v>
      </c>
      <c r="G12" s="11" t="s">
        <v>190</v>
      </c>
      <c r="H12" s="11" t="s">
        <v>191</v>
      </c>
      <c r="J12" s="26" t="s">
        <v>232</v>
      </c>
      <c r="K12" s="17" t="s">
        <v>202</v>
      </c>
      <c r="M12" s="27" t="s">
        <v>197</v>
      </c>
      <c r="N12" s="26" t="s">
        <v>233</v>
      </c>
    </row>
    <row r="13" spans="1:15" ht="13.5" thickBot="1" x14ac:dyDescent="0.25">
      <c r="A13" s="28">
        <f>'"利润表"'!D4</f>
        <v>1</v>
      </c>
      <c r="B13" s="65">
        <f>'"利润表"'!D5</f>
        <v>0.66527726251009323</v>
      </c>
      <c r="C13" s="261">
        <f>'"利润表"'!D7</f>
        <v>6.5469305807127426E-2</v>
      </c>
      <c r="D13" s="259">
        <f>'"利润表"'!D9</f>
        <v>0.12421709621805643</v>
      </c>
      <c r="E13" s="66">
        <f>'"利润表"'!D10</f>
        <v>0</v>
      </c>
      <c r="F13" s="259">
        <f>'"利润表"'!D13-'"利润表"'!D12</f>
        <v>2.7257054317700719E-2</v>
      </c>
      <c r="G13" s="66">
        <f>'"利润表"'!D15</f>
        <v>5.5867140955415404E-3</v>
      </c>
      <c r="H13" s="31">
        <f>'"利润表"'!D17</f>
        <v>3.7023547126988632E-2</v>
      </c>
      <c r="J13" s="32">
        <f>K13/M13</f>
        <v>1.4082243465632038</v>
      </c>
      <c r="K13" s="33">
        <f>J18+K18</f>
        <v>16736</v>
      </c>
      <c r="M13" s="34">
        <f>(M18+N18+O18+P18)</f>
        <v>11884.470000000001</v>
      </c>
      <c r="N13" s="35">
        <f>M13/M13</f>
        <v>1</v>
      </c>
    </row>
    <row r="14" spans="1:15" ht="12.75" thickBot="1" x14ac:dyDescent="0.2">
      <c r="A14" s="36" t="s">
        <v>230</v>
      </c>
      <c r="B14" s="37">
        <f>'"利润表"'!$K$5</f>
        <v>0.66</v>
      </c>
      <c r="C14" s="37">
        <f>'"利润表"'!$K$7</f>
        <v>0.08</v>
      </c>
      <c r="D14" s="37">
        <f>'"利润表"'!$K$9</f>
        <v>0.08</v>
      </c>
      <c r="E14" s="37">
        <f>'"利润表"'!$K$10</f>
        <v>2.5000000000000001E-2</v>
      </c>
      <c r="F14" s="37">
        <f>'"利润表"'!L13</f>
        <v>0.02</v>
      </c>
      <c r="G14" s="37">
        <f>'"利润表"'!K15</f>
        <v>1.4999999999999999E-2</v>
      </c>
    </row>
    <row r="15" spans="1:15" ht="13.5" thickBot="1" x14ac:dyDescent="0.25">
      <c r="A15" s="38" t="s">
        <v>252</v>
      </c>
      <c r="B15" s="257">
        <v>0.1</v>
      </c>
      <c r="C15" s="257">
        <v>0.1</v>
      </c>
      <c r="D15" s="257">
        <v>0.1</v>
      </c>
      <c r="E15" s="257">
        <v>0.1</v>
      </c>
      <c r="F15" s="257">
        <v>0.1</v>
      </c>
      <c r="G15" s="257">
        <v>0.1</v>
      </c>
    </row>
    <row r="16" spans="1:15" ht="13.5" thickBot="1" x14ac:dyDescent="0.25">
      <c r="A16" s="40"/>
      <c r="B16" s="41"/>
      <c r="C16" s="41"/>
      <c r="D16" s="41"/>
      <c r="E16" s="41"/>
      <c r="F16" s="41"/>
      <c r="G16" s="41"/>
    </row>
    <row r="17" spans="3:16" x14ac:dyDescent="0.15">
      <c r="I17" s="26" t="s">
        <v>234</v>
      </c>
      <c r="J17" s="42" t="s">
        <v>167</v>
      </c>
      <c r="K17" s="42" t="s">
        <v>203</v>
      </c>
      <c r="L17" s="26" t="s">
        <v>235</v>
      </c>
      <c r="M17" s="42" t="s">
        <v>198</v>
      </c>
      <c r="N17" s="42" t="s">
        <v>199</v>
      </c>
      <c r="O17" s="42" t="s">
        <v>200</v>
      </c>
      <c r="P17" s="42" t="s">
        <v>201</v>
      </c>
    </row>
    <row r="18" spans="3:16" ht="13.5" thickBot="1" x14ac:dyDescent="0.25">
      <c r="H18" s="10"/>
      <c r="I18" s="32">
        <f>J18/M13</f>
        <v>0.40523473070317811</v>
      </c>
      <c r="J18" s="43">
        <f>资产负债表!H15</f>
        <v>4816</v>
      </c>
      <c r="K18" s="44">
        <f>L24+M24+N24</f>
        <v>11920</v>
      </c>
      <c r="L18" s="32">
        <f>K18/M13</f>
        <v>1.0029896158600256</v>
      </c>
      <c r="M18" s="43">
        <f>资产负债表!H17</f>
        <v>1500</v>
      </c>
      <c r="N18" s="43">
        <f>资产负债表!H18</f>
        <v>265</v>
      </c>
      <c r="O18" s="43">
        <f>资产负债表!H19</f>
        <v>6675</v>
      </c>
      <c r="P18" s="45">
        <f>资产负债表!H20</f>
        <v>3444.4700000000003</v>
      </c>
    </row>
    <row r="19" spans="3:16" ht="24.75" x14ac:dyDescent="0.2">
      <c r="D19" s="46" t="s">
        <v>192</v>
      </c>
      <c r="F19" s="14" t="s">
        <v>236</v>
      </c>
      <c r="G19" s="14" t="s">
        <v>238</v>
      </c>
      <c r="H19" s="47"/>
      <c r="I19" s="48"/>
    </row>
    <row r="20" spans="3:16" ht="12.75" thickBot="1" x14ac:dyDescent="0.2">
      <c r="D20" s="49">
        <f>'"利润表"'!C4</f>
        <v>45823</v>
      </c>
      <c r="F20" s="50">
        <f>1/(C24+D24+E24)</f>
        <v>8.2311837614514101</v>
      </c>
      <c r="G20" s="50">
        <f>1/(G24+H24+I24+J24)</f>
        <v>2.3126577167659228</v>
      </c>
      <c r="H20" s="10"/>
      <c r="I20" s="10"/>
    </row>
    <row r="21" spans="3:16" ht="12.75" x14ac:dyDescent="0.2">
      <c r="D21" s="5"/>
      <c r="E21" s="51"/>
      <c r="F21" s="5"/>
      <c r="G21" s="52"/>
      <c r="H21" s="51"/>
    </row>
    <row r="22" spans="3:16" ht="12.75" thickBot="1" x14ac:dyDescent="0.2"/>
    <row r="23" spans="3:16" ht="24" x14ac:dyDescent="0.15">
      <c r="C23" s="46" t="s">
        <v>194</v>
      </c>
      <c r="D23" s="46" t="s">
        <v>195</v>
      </c>
      <c r="E23" s="46" t="s">
        <v>196</v>
      </c>
      <c r="G23" s="46" t="s">
        <v>34</v>
      </c>
      <c r="H23" s="46" t="s">
        <v>1</v>
      </c>
      <c r="I23" s="46" t="s">
        <v>193</v>
      </c>
      <c r="J23" s="14" t="s">
        <v>248</v>
      </c>
      <c r="L23" s="42" t="s">
        <v>5</v>
      </c>
      <c r="M23" s="42" t="s">
        <v>6</v>
      </c>
      <c r="N23" s="53" t="s">
        <v>251</v>
      </c>
    </row>
    <row r="24" spans="3:16" ht="12.75" thickBot="1" x14ac:dyDescent="0.2">
      <c r="C24" s="54">
        <f>资产负债表!C13/D20</f>
        <v>0.12148920847609279</v>
      </c>
      <c r="D24" s="54">
        <f>资产负债表!C14/D20</f>
        <v>0</v>
      </c>
      <c r="E24" s="54">
        <f>资产负债表!C15/D20</f>
        <v>0</v>
      </c>
      <c r="G24" s="54">
        <f>资产负债表!C4/'"比率金字塔1"'!D$20</f>
        <v>8.292778735569474E-3</v>
      </c>
      <c r="H24" s="55">
        <f>资产负债表!C5/D20</f>
        <v>0.31772254108198938</v>
      </c>
      <c r="I24" s="55">
        <f>资产负债表!C7/D20</f>
        <v>9.9840691355869329E-2</v>
      </c>
      <c r="J24" s="55">
        <f>(资产负债表!C6+资产负债表!C8)/D20</f>
        <v>6.5469305807127429E-3</v>
      </c>
      <c r="L24" s="43">
        <f>资产负债表!H4</f>
        <v>0</v>
      </c>
      <c r="M24" s="43">
        <f>资产负债表!H5</f>
        <v>7408</v>
      </c>
      <c r="N24" s="43">
        <f>资产负债表!H6+资产负债表!H7</f>
        <v>4512</v>
      </c>
    </row>
    <row r="25" spans="3:16" ht="12.75" thickBot="1" x14ac:dyDescent="0.2">
      <c r="G25" s="56" t="s">
        <v>230</v>
      </c>
      <c r="H25" s="57">
        <f>'"营运资本比率分析"'!F14</f>
        <v>0.3</v>
      </c>
      <c r="I25" s="57">
        <f>'"营运资本比率分析"'!F16</f>
        <v>0.1</v>
      </c>
      <c r="J25" s="57">
        <f>'"营运资本比率分析"'!F15+'"营运资本比率分析"'!F17</f>
        <v>0.03</v>
      </c>
    </row>
    <row r="26" spans="3:16" ht="12.75" thickBot="1" x14ac:dyDescent="0.2">
      <c r="G26" s="58" t="s">
        <v>255</v>
      </c>
      <c r="H26" s="256">
        <v>0.1</v>
      </c>
      <c r="I26" s="256">
        <v>0.1</v>
      </c>
      <c r="J26" s="256">
        <v>0.1</v>
      </c>
    </row>
  </sheetData>
  <phoneticPr fontId="2" type="noConversion"/>
  <conditionalFormatting sqref="H3 D8 I8 L8">
    <cfRule type="expression" dxfId="35" priority="1" stopIfTrue="1">
      <formula>D3&gt;=(E3*(1+F3))</formula>
    </cfRule>
    <cfRule type="expression" dxfId="34" priority="2" stopIfTrue="1">
      <formula>AND(D3&lt;(E3*(1+F3)),D3&gt;(E3*(1-F3)))</formula>
    </cfRule>
    <cfRule type="expression" dxfId="33" priority="3" stopIfTrue="1">
      <formula>D3&lt;=(E3*(1-F3))</formula>
    </cfRule>
  </conditionalFormatting>
  <conditionalFormatting sqref="H24:J24 D13:G13">
    <cfRule type="expression" dxfId="32" priority="4" stopIfTrue="1">
      <formula>D13&gt;=(D14*(1+D15))</formula>
    </cfRule>
    <cfRule type="expression" dxfId="31" priority="5" stopIfTrue="1">
      <formula>AND(D13&lt;(D14*(1+D15)),D13&gt;(D14*(1-D15)))</formula>
    </cfRule>
    <cfRule type="expression" dxfId="30" priority="6" stopIfTrue="1">
      <formula>D13&lt;=(D14*(1-D15))</formula>
    </cfRule>
  </conditionalFormatting>
  <conditionalFormatting sqref="B13">
    <cfRule type="expression" dxfId="29" priority="7" stopIfTrue="1">
      <formula>B13&gt;=(B14*(1+B15))</formula>
    </cfRule>
    <cfRule type="expression" dxfId="28" priority="8" stopIfTrue="1">
      <formula>AND(B13&lt;(B14*(1+B15)),B13&gt;(B14*(1-B15)))</formula>
    </cfRule>
    <cfRule type="expression" dxfId="27" priority="9" stopIfTrue="1">
      <formula>B13&lt;=(B14*(1-B15))</formula>
    </cfRule>
  </conditionalFormatting>
  <conditionalFormatting sqref="C13">
    <cfRule type="expression" dxfId="26" priority="10" stopIfTrue="1">
      <formula>C13&gt;=(C14*(1+C15))</formula>
    </cfRule>
    <cfRule type="expression" dxfId="25" priority="11" stopIfTrue="1">
      <formula>AND(C13&lt;(C14*(1+C15)),C13&gt;(C14*(1-C15)))</formula>
    </cfRule>
    <cfRule type="expression" dxfId="24" priority="12" stopIfTrue="1">
      <formula>C13&lt;=(C14*(1-C15))</formula>
    </cfRule>
  </conditionalFormatting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showGridLines="0" showZeros="0" topLeftCell="C1" zoomScaleNormal="100" workbookViewId="0">
      <selection activeCell="H7" sqref="H7"/>
    </sheetView>
  </sheetViews>
  <sheetFormatPr defaultRowHeight="12" x14ac:dyDescent="0.15"/>
  <cols>
    <col min="1" max="1" width="9.25" style="1" bestFit="1" customWidth="1"/>
    <col min="2" max="2" width="7.875" style="1" customWidth="1"/>
    <col min="3" max="3" width="7.625" style="1" bestFit="1" customWidth="1"/>
    <col min="4" max="4" width="9.25" style="1" bestFit="1" customWidth="1"/>
    <col min="5" max="5" width="7.625" style="1" bestFit="1" customWidth="1"/>
    <col min="6" max="6" width="9.25" style="1" bestFit="1" customWidth="1"/>
    <col min="7" max="8" width="8.125" style="1" customWidth="1"/>
    <col min="9" max="9" width="6.5" style="1" customWidth="1"/>
    <col min="10" max="10" width="9" style="1"/>
    <col min="11" max="11" width="8.875" style="1" customWidth="1"/>
    <col min="12" max="12" width="7" style="1" customWidth="1"/>
    <col min="13" max="13" width="7.375" style="1" customWidth="1"/>
    <col min="14" max="14" width="9" style="1"/>
    <col min="15" max="15" width="8.75" style="1" customWidth="1"/>
    <col min="16" max="16" width="7.625" style="1" bestFit="1" customWidth="1"/>
    <col min="17" max="16384" width="9" style="1"/>
  </cols>
  <sheetData>
    <row r="1" spans="1:15" ht="12.75" thickBot="1" x14ac:dyDescent="0.2"/>
    <row r="2" spans="1:15" ht="37.5" x14ac:dyDescent="0.25">
      <c r="H2" s="2" t="s">
        <v>205</v>
      </c>
      <c r="I2" s="3" t="s">
        <v>230</v>
      </c>
      <c r="J2" s="4" t="s">
        <v>253</v>
      </c>
      <c r="K2" s="5"/>
    </row>
    <row r="3" spans="1:15" ht="19.5" thickBot="1" x14ac:dyDescent="0.3">
      <c r="H3" s="6">
        <f>D8*I8*L8</f>
        <v>8.956074231876765E-2</v>
      </c>
      <c r="I3" s="7">
        <f>'"比率分析"'!J18</f>
        <v>0.3</v>
      </c>
      <c r="J3" s="254">
        <v>0.1</v>
      </c>
    </row>
    <row r="4" spans="1:15" x14ac:dyDescent="0.15">
      <c r="H4" s="9"/>
    </row>
    <row r="5" spans="1:15" x14ac:dyDescent="0.15">
      <c r="H5" s="9"/>
    </row>
    <row r="6" spans="1:15" ht="12.75" thickBo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5"/>
      <c r="M6" s="10"/>
      <c r="N6" s="10"/>
      <c r="O6" s="10"/>
    </row>
    <row r="7" spans="1:15" ht="24" x14ac:dyDescent="0.15">
      <c r="D7" s="11" t="s">
        <v>231</v>
      </c>
      <c r="E7" s="12" t="s">
        <v>230</v>
      </c>
      <c r="F7" s="13" t="s">
        <v>253</v>
      </c>
      <c r="G7" s="5"/>
      <c r="I7" s="14" t="s">
        <v>206</v>
      </c>
      <c r="J7" s="15" t="s">
        <v>230</v>
      </c>
      <c r="K7" s="16" t="s">
        <v>253</v>
      </c>
      <c r="L7" s="17" t="s">
        <v>207</v>
      </c>
      <c r="M7" s="18" t="s">
        <v>230</v>
      </c>
      <c r="N7" s="17" t="s">
        <v>253</v>
      </c>
    </row>
    <row r="8" spans="1:15" ht="15.75" thickBot="1" x14ac:dyDescent="0.25">
      <c r="D8" s="19">
        <f>A13-B13-C13-D13-E13-F13-G13-H13</f>
        <v>1.7275618445683497E-2</v>
      </c>
      <c r="E8" s="20">
        <f>'"比率分析"'!J14</f>
        <v>8.0399999999999971E-2</v>
      </c>
      <c r="F8" s="255">
        <v>0.1</v>
      </c>
      <c r="G8" s="5"/>
      <c r="I8" s="61">
        <f>1/((1/F20)+(1/G20))</f>
        <v>1.7563946518358018</v>
      </c>
      <c r="J8" s="23">
        <f>'"比率分析"'!J12</f>
        <v>1.5</v>
      </c>
      <c r="K8" s="254">
        <v>0.1</v>
      </c>
      <c r="L8" s="24">
        <f>(K13+M13)/M13</f>
        <v>2.9516304022467592</v>
      </c>
      <c r="M8" s="25">
        <f>'"比率分析"'!J22</f>
        <v>2.5</v>
      </c>
      <c r="N8" s="254">
        <v>0.1</v>
      </c>
    </row>
    <row r="11" spans="1:15" ht="12.75" thickBot="1" x14ac:dyDescent="0.2"/>
    <row r="12" spans="1:15" ht="25.5" x14ac:dyDescent="0.2">
      <c r="A12" s="11" t="s">
        <v>208</v>
      </c>
      <c r="B12" s="11" t="s">
        <v>209</v>
      </c>
      <c r="C12" s="11" t="s">
        <v>210</v>
      </c>
      <c r="D12" s="11" t="s">
        <v>211</v>
      </c>
      <c r="E12" s="11" t="s">
        <v>212</v>
      </c>
      <c r="F12" s="11" t="s">
        <v>213</v>
      </c>
      <c r="G12" s="11" t="s">
        <v>214</v>
      </c>
      <c r="H12" s="11" t="s">
        <v>215</v>
      </c>
      <c r="J12" s="26" t="s">
        <v>232</v>
      </c>
      <c r="K12" s="17" t="s">
        <v>216</v>
      </c>
      <c r="M12" s="27" t="s">
        <v>217</v>
      </c>
      <c r="N12" s="26" t="s">
        <v>233</v>
      </c>
    </row>
    <row r="13" spans="1:15" ht="13.5" thickBot="1" x14ac:dyDescent="0.25">
      <c r="A13" s="28">
        <f>'"利润表"'!F4</f>
        <v>1</v>
      </c>
      <c r="B13" s="29">
        <f>'"利润表"'!F5</f>
        <v>0.64523660956905049</v>
      </c>
      <c r="C13" s="30">
        <f>'"利润表"'!F7</f>
        <v>0.17668726474909927</v>
      </c>
      <c r="D13" s="30">
        <f>'"利润表"'!F9</f>
        <v>0.12723173849157626</v>
      </c>
      <c r="E13" s="30">
        <f>'"利润表"'!F10</f>
        <v>0</v>
      </c>
      <c r="F13" s="30">
        <f>('"利润表"'!F13-'"利润表"'!F12)</f>
        <v>2.0329703508383486E-2</v>
      </c>
      <c r="G13" s="30">
        <f>'"利润表"'!F15</f>
        <v>4.7301785390793261E-3</v>
      </c>
      <c r="H13" s="31">
        <f>'"利润表"'!F17</f>
        <v>8.5088866971276753E-3</v>
      </c>
      <c r="J13" s="32">
        <f>K13/M13</f>
        <v>1.951630402246759</v>
      </c>
      <c r="K13" s="33">
        <f>J18+K18</f>
        <v>18582</v>
      </c>
      <c r="M13" s="34">
        <f>M18+N18+O18+P18</f>
        <v>9521.27</v>
      </c>
      <c r="N13" s="35">
        <f>M13/M13</f>
        <v>1</v>
      </c>
    </row>
    <row r="14" spans="1:15" ht="12.75" thickBot="1" x14ac:dyDescent="0.2">
      <c r="A14" s="36" t="s">
        <v>230</v>
      </c>
      <c r="B14" s="37">
        <f>'"利润表"'!$K$5</f>
        <v>0.66</v>
      </c>
      <c r="C14" s="37">
        <f>'"利润表"'!$K$7</f>
        <v>0.08</v>
      </c>
      <c r="D14" s="37">
        <f>'"利润表"'!$K$9</f>
        <v>0.08</v>
      </c>
      <c r="E14" s="37">
        <f>'"利润表"'!$K$10</f>
        <v>2.5000000000000001E-2</v>
      </c>
      <c r="F14" s="37">
        <f>'"利润表"'!L13</f>
        <v>0.02</v>
      </c>
      <c r="G14" s="37">
        <f>'"利润表"'!K15</f>
        <v>1.4999999999999999E-2</v>
      </c>
    </row>
    <row r="15" spans="1:15" ht="13.5" thickBot="1" x14ac:dyDescent="0.25">
      <c r="A15" s="38" t="s">
        <v>253</v>
      </c>
      <c r="B15" s="257">
        <v>0.1</v>
      </c>
      <c r="C15" s="257">
        <v>0.1</v>
      </c>
      <c r="D15" s="257">
        <v>0.1</v>
      </c>
      <c r="E15" s="257">
        <v>0.1</v>
      </c>
      <c r="F15" s="257">
        <v>0.1</v>
      </c>
      <c r="G15" s="257">
        <v>0.1</v>
      </c>
    </row>
    <row r="16" spans="1:15" ht="13.5" thickBot="1" x14ac:dyDescent="0.25">
      <c r="A16" s="40"/>
      <c r="B16" s="41"/>
      <c r="C16" s="41"/>
      <c r="D16" s="41"/>
      <c r="E16" s="41"/>
      <c r="F16" s="41"/>
      <c r="G16" s="41"/>
    </row>
    <row r="17" spans="3:16" x14ac:dyDescent="0.15">
      <c r="I17" s="26" t="s">
        <v>234</v>
      </c>
      <c r="J17" s="42" t="s">
        <v>139</v>
      </c>
      <c r="K17" s="42" t="s">
        <v>218</v>
      </c>
      <c r="L17" s="26" t="s">
        <v>235</v>
      </c>
      <c r="M17" s="42" t="s">
        <v>149</v>
      </c>
      <c r="N17" s="42" t="s">
        <v>150</v>
      </c>
      <c r="O17" s="42" t="s">
        <v>151</v>
      </c>
      <c r="P17" s="42" t="s">
        <v>152</v>
      </c>
    </row>
    <row r="18" spans="3:16" ht="13.5" thickBot="1" x14ac:dyDescent="0.25">
      <c r="H18" s="10"/>
      <c r="I18" s="32">
        <f>J18/M13</f>
        <v>0.70914909460607667</v>
      </c>
      <c r="J18" s="43">
        <f>资产负债表!I15</f>
        <v>6752</v>
      </c>
      <c r="K18" s="44">
        <f>L24+M24+N24</f>
        <v>11830</v>
      </c>
      <c r="L18" s="32">
        <f>K18/M13</f>
        <v>1.2424813076406824</v>
      </c>
      <c r="M18" s="43">
        <f>资产负债表!I17</f>
        <v>1600</v>
      </c>
      <c r="N18" s="43">
        <f>资产负债表!I18</f>
        <v>343</v>
      </c>
      <c r="O18" s="43">
        <f>资产负债表!I19</f>
        <v>6720</v>
      </c>
      <c r="P18" s="45">
        <f>资产负债表!I20</f>
        <v>858.27</v>
      </c>
    </row>
    <row r="19" spans="3:16" ht="24.75" x14ac:dyDescent="0.2">
      <c r="D19" s="46" t="s">
        <v>156</v>
      </c>
      <c r="F19" s="14" t="s">
        <v>237</v>
      </c>
      <c r="G19" s="14" t="s">
        <v>239</v>
      </c>
      <c r="H19" s="47"/>
      <c r="I19" s="48"/>
    </row>
    <row r="20" spans="3:16" ht="12.75" thickBot="1" x14ac:dyDescent="0.2">
      <c r="D20" s="49">
        <f>'"利润表"'!E4</f>
        <v>49681</v>
      </c>
      <c r="F20" s="62">
        <f>1/(C24+D24+E24)</f>
        <v>6.5942394478364745</v>
      </c>
      <c r="G20" s="50">
        <f>1/(G24+H24+I24+J24)</f>
        <v>2.3940592117959802</v>
      </c>
      <c r="H20" s="10"/>
      <c r="I20" s="10"/>
    </row>
    <row r="21" spans="3:16" ht="12.75" x14ac:dyDescent="0.2">
      <c r="D21" s="5"/>
      <c r="E21" s="51"/>
      <c r="F21" s="5"/>
      <c r="G21" s="52"/>
      <c r="H21" s="51"/>
    </row>
    <row r="22" spans="3:16" ht="12.75" thickBot="1" x14ac:dyDescent="0.2"/>
    <row r="23" spans="3:16" ht="24" x14ac:dyDescent="0.15">
      <c r="C23" s="46" t="s">
        <v>146</v>
      </c>
      <c r="D23" s="46" t="s">
        <v>147</v>
      </c>
      <c r="E23" s="46" t="s">
        <v>148</v>
      </c>
      <c r="G23" s="46" t="s">
        <v>219</v>
      </c>
      <c r="H23" s="46" t="s">
        <v>141</v>
      </c>
      <c r="I23" s="46" t="s">
        <v>142</v>
      </c>
      <c r="J23" s="14" t="s">
        <v>250</v>
      </c>
      <c r="L23" s="42" t="s">
        <v>220</v>
      </c>
      <c r="M23" s="42" t="s">
        <v>144</v>
      </c>
      <c r="N23" s="53" t="s">
        <v>251</v>
      </c>
    </row>
    <row r="24" spans="3:16" ht="12.75" thickBot="1" x14ac:dyDescent="0.2">
      <c r="C24" s="54">
        <f>资产负债表!D13/D20</f>
        <v>0.15164751112095168</v>
      </c>
      <c r="D24" s="54">
        <f>资产负债表!D14/D20</f>
        <v>0</v>
      </c>
      <c r="E24" s="54">
        <f>资产负债表!D15/D20</f>
        <v>0</v>
      </c>
      <c r="G24" s="54">
        <f>资产负债表!D4/'"比率金字塔1"'!D$20</f>
        <v>4.7377954302424544E-2</v>
      </c>
      <c r="H24" s="55">
        <f>资产负债表!D5/D20</f>
        <v>0.29429761880799499</v>
      </c>
      <c r="I24" s="55">
        <f>资产负债表!D7/D20</f>
        <v>5.3420824862623541E-2</v>
      </c>
      <c r="J24" s="55">
        <f>(资产负债表!D6+资产负债表!D8)/D20</f>
        <v>2.2604214891004608E-2</v>
      </c>
      <c r="L24" s="43">
        <f>资产负债表!I4</f>
        <v>0</v>
      </c>
      <c r="M24" s="43">
        <f>资产负债表!I5</f>
        <v>8865</v>
      </c>
      <c r="N24" s="43">
        <f>资产负债表!I6+资产负债表!I7</f>
        <v>2965</v>
      </c>
    </row>
    <row r="25" spans="3:16" ht="12.75" thickBot="1" x14ac:dyDescent="0.2">
      <c r="G25" s="56" t="s">
        <v>230</v>
      </c>
      <c r="H25" s="57">
        <f>'"营运资本比率分析"'!F14</f>
        <v>0.3</v>
      </c>
      <c r="I25" s="57">
        <f>'"营运资本比率分析"'!F16</f>
        <v>0.1</v>
      </c>
      <c r="J25" s="57">
        <f>'"营运资本比率分析"'!F15+'"营运资本比率分析"'!F17</f>
        <v>0.03</v>
      </c>
    </row>
    <row r="26" spans="3:16" ht="12.75" thickBot="1" x14ac:dyDescent="0.2">
      <c r="G26" s="58" t="s">
        <v>252</v>
      </c>
      <c r="H26" s="256">
        <v>0.1</v>
      </c>
      <c r="I26" s="256">
        <v>0.1</v>
      </c>
      <c r="J26" s="256">
        <v>0.1</v>
      </c>
    </row>
  </sheetData>
  <phoneticPr fontId="2" type="noConversion"/>
  <conditionalFormatting sqref="H3 D8 I8 L8">
    <cfRule type="expression" dxfId="23" priority="1" stopIfTrue="1">
      <formula>D3&gt;=(E3*(1+F3))</formula>
    </cfRule>
    <cfRule type="expression" dxfId="22" priority="2" stopIfTrue="1">
      <formula>AND(D3&lt;(E3*(1+F3)),D3&gt;(E3*(1-F3)))</formula>
    </cfRule>
    <cfRule type="expression" dxfId="21" priority="3" stopIfTrue="1">
      <formula>D3&lt;=(E3*(1-F3))</formula>
    </cfRule>
  </conditionalFormatting>
  <conditionalFormatting sqref="B13:G13 H24:J24">
    <cfRule type="expression" dxfId="20" priority="4" stopIfTrue="1">
      <formula>B13&gt;=(B14*(1+B15))</formula>
    </cfRule>
    <cfRule type="expression" dxfId="19" priority="5" stopIfTrue="1">
      <formula>AND(B13&lt;(B14*(1+B15)),B13&gt;(B14*(1-B15)))</formula>
    </cfRule>
    <cfRule type="expression" dxfId="18" priority="6" stopIfTrue="1">
      <formula>B13&lt;=(B14*(1-B15))</formula>
    </cfRule>
  </conditionalFormatting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showGridLines="0" showZeros="0" zoomScaleNormal="100" workbookViewId="0">
      <selection activeCell="X16" sqref="X16"/>
    </sheetView>
  </sheetViews>
  <sheetFormatPr defaultRowHeight="12" x14ac:dyDescent="0.15"/>
  <cols>
    <col min="1" max="1" width="9.25" style="1" bestFit="1" customWidth="1"/>
    <col min="2" max="2" width="7.875" style="1" customWidth="1"/>
    <col min="3" max="3" width="7.625" style="1" bestFit="1" customWidth="1"/>
    <col min="4" max="4" width="9.25" style="1" bestFit="1" customWidth="1"/>
    <col min="5" max="5" width="7.625" style="1" bestFit="1" customWidth="1"/>
    <col min="6" max="6" width="9.25" style="1" bestFit="1" customWidth="1"/>
    <col min="7" max="7" width="8.125" style="1" customWidth="1"/>
    <col min="8" max="8" width="8.5" style="1" bestFit="1" customWidth="1"/>
    <col min="9" max="9" width="6.5" style="1" customWidth="1"/>
    <col min="10" max="10" width="9" style="1"/>
    <col min="11" max="11" width="8.75" style="1" customWidth="1"/>
    <col min="12" max="12" width="7.375" style="1" customWidth="1"/>
    <col min="13" max="13" width="7.25" style="1" customWidth="1"/>
    <col min="14" max="14" width="11.75" style="1" bestFit="1" customWidth="1"/>
    <col min="15" max="15" width="8.75" style="1" customWidth="1"/>
    <col min="16" max="16" width="7.625" style="1" bestFit="1" customWidth="1"/>
    <col min="17" max="16384" width="9" style="1"/>
  </cols>
  <sheetData>
    <row r="1" spans="1:15" ht="12.75" thickBot="1" x14ac:dyDescent="0.2"/>
    <row r="2" spans="1:15" ht="37.5" x14ac:dyDescent="0.25">
      <c r="H2" s="2" t="s">
        <v>205</v>
      </c>
      <c r="I2" s="3" t="s">
        <v>230</v>
      </c>
      <c r="J2" s="4" t="s">
        <v>252</v>
      </c>
      <c r="K2" s="5"/>
    </row>
    <row r="3" spans="1:15" ht="19.5" thickBot="1" x14ac:dyDescent="0.3">
      <c r="H3" s="6">
        <f>D8*I8*L8</f>
        <v>5.6539100511525955E-2</v>
      </c>
      <c r="I3" s="7">
        <f>'"比率分析"'!J18</f>
        <v>0.3</v>
      </c>
      <c r="J3" s="8">
        <v>0.1</v>
      </c>
    </row>
    <row r="4" spans="1:15" x14ac:dyDescent="0.15">
      <c r="H4" s="9"/>
    </row>
    <row r="5" spans="1:15" x14ac:dyDescent="0.15">
      <c r="H5" s="9"/>
    </row>
    <row r="6" spans="1:15" ht="12.75" thickBo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5"/>
      <c r="M6" s="10"/>
      <c r="N6" s="10"/>
      <c r="O6" s="10"/>
    </row>
    <row r="7" spans="1:15" ht="24" x14ac:dyDescent="0.15">
      <c r="D7" s="11" t="s">
        <v>231</v>
      </c>
      <c r="E7" s="12" t="s">
        <v>230</v>
      </c>
      <c r="F7" s="13" t="s">
        <v>252</v>
      </c>
      <c r="G7" s="5"/>
      <c r="I7" s="14" t="s">
        <v>206</v>
      </c>
      <c r="J7" s="15" t="s">
        <v>230</v>
      </c>
      <c r="K7" s="16" t="s">
        <v>252</v>
      </c>
      <c r="L7" s="17" t="s">
        <v>207</v>
      </c>
      <c r="M7" s="18" t="s">
        <v>230</v>
      </c>
      <c r="N7" s="17" t="s">
        <v>252</v>
      </c>
    </row>
    <row r="8" spans="1:15" ht="15.75" thickBot="1" x14ac:dyDescent="0.25">
      <c r="D8" s="19">
        <f>A13-B13-C13-D13-E13-F13-G13-H13</f>
        <v>7.5345352761998705E-3</v>
      </c>
      <c r="E8" s="20">
        <f>'"比率分析"'!J14</f>
        <v>8.0399999999999971E-2</v>
      </c>
      <c r="F8" s="21">
        <v>0.1</v>
      </c>
      <c r="G8" s="5"/>
      <c r="I8" s="22">
        <f>1/((1/F20)+(1/G20))</f>
        <v>1.5554730318086356</v>
      </c>
      <c r="J8" s="23">
        <f>'"比率分析"'!J12</f>
        <v>1.5</v>
      </c>
      <c r="K8" s="8">
        <v>0.1</v>
      </c>
      <c r="L8" s="24">
        <f>(K13+M13)/M13</f>
        <v>4.8242514774000727</v>
      </c>
      <c r="M8" s="25">
        <f>'"比率分析"'!J22</f>
        <v>2.5</v>
      </c>
      <c r="N8" s="8">
        <v>0.1</v>
      </c>
    </row>
    <row r="11" spans="1:15" ht="12.75" thickBot="1" x14ac:dyDescent="0.2"/>
    <row r="12" spans="1:15" ht="26.25" thickBot="1" x14ac:dyDescent="0.25">
      <c r="A12" s="11" t="s">
        <v>208</v>
      </c>
      <c r="B12" s="11" t="s">
        <v>209</v>
      </c>
      <c r="C12" s="11" t="s">
        <v>210</v>
      </c>
      <c r="D12" s="11" t="s">
        <v>211</v>
      </c>
      <c r="E12" s="11" t="s">
        <v>212</v>
      </c>
      <c r="F12" s="11" t="s">
        <v>213</v>
      </c>
      <c r="G12" s="11" t="s">
        <v>214</v>
      </c>
      <c r="H12" s="11" t="s">
        <v>215</v>
      </c>
      <c r="J12" s="26" t="s">
        <v>232</v>
      </c>
      <c r="K12" s="17" t="s">
        <v>216</v>
      </c>
      <c r="M12" s="27" t="s">
        <v>217</v>
      </c>
      <c r="N12" s="264" t="s">
        <v>233</v>
      </c>
    </row>
    <row r="13" spans="1:15" ht="13.5" thickBot="1" x14ac:dyDescent="0.25">
      <c r="A13" s="28">
        <f>'"利润表"'!H4</f>
        <v>1</v>
      </c>
      <c r="B13" s="29">
        <f>'"利润表"'!H5</f>
        <v>0.65341236519305179</v>
      </c>
      <c r="C13" s="30">
        <f>'"利润表"'!H7</f>
        <v>0.176866716061579</v>
      </c>
      <c r="D13" s="30">
        <f>'"利润表"'!H9</f>
        <v>0.13114349222030131</v>
      </c>
      <c r="E13" s="30">
        <f>'"利润表"'!H10</f>
        <v>0</v>
      </c>
      <c r="F13" s="30">
        <f>('"利润表"'!H13-'"利润表"'!H12)</f>
        <v>2.7200131719766197E-2</v>
      </c>
      <c r="G13" s="30">
        <f>'"利润表"'!H15</f>
        <v>1.3171976619741501E-4</v>
      </c>
      <c r="H13" s="31">
        <f>'"利润表"'!H17</f>
        <v>3.7110397629044212E-3</v>
      </c>
      <c r="J13" s="32">
        <f>K13/M13</f>
        <v>3.8242514774000727</v>
      </c>
      <c r="K13" s="33">
        <f>J18+K18</f>
        <v>30952</v>
      </c>
      <c r="M13" s="34">
        <f>M18+N18+O18+P18</f>
        <v>8093.61</v>
      </c>
      <c r="N13" s="35">
        <f>M13/M13</f>
        <v>1</v>
      </c>
    </row>
    <row r="14" spans="1:15" ht="12.75" thickBot="1" x14ac:dyDescent="0.2">
      <c r="A14" s="36" t="s">
        <v>230</v>
      </c>
      <c r="B14" s="37">
        <f>'"利润表"'!$K$5</f>
        <v>0.66</v>
      </c>
      <c r="C14" s="37">
        <f>'"利润表"'!$K$7</f>
        <v>0.08</v>
      </c>
      <c r="D14" s="37">
        <f>'"利润表"'!$K$9</f>
        <v>0.08</v>
      </c>
      <c r="E14" s="37">
        <f>'"利润表"'!$K$10</f>
        <v>2.5000000000000001E-2</v>
      </c>
      <c r="F14" s="37">
        <f>'"利润表"'!L13</f>
        <v>0.02</v>
      </c>
      <c r="G14" s="37">
        <f>'"利润表"'!K15</f>
        <v>1.4999999999999999E-2</v>
      </c>
    </row>
    <row r="15" spans="1:15" ht="13.5" thickBot="1" x14ac:dyDescent="0.25">
      <c r="A15" s="38" t="s">
        <v>252</v>
      </c>
      <c r="B15" s="245">
        <v>0.1</v>
      </c>
      <c r="C15" s="39">
        <v>0.1</v>
      </c>
      <c r="D15" s="39">
        <v>0.1</v>
      </c>
      <c r="E15" s="39">
        <v>0.1</v>
      </c>
      <c r="F15" s="39">
        <v>0.1</v>
      </c>
      <c r="G15" s="39">
        <v>0.1</v>
      </c>
    </row>
    <row r="16" spans="1:15" ht="13.5" thickBot="1" x14ac:dyDescent="0.25">
      <c r="A16" s="5"/>
      <c r="B16" s="41"/>
      <c r="C16" s="41"/>
      <c r="D16" s="41"/>
      <c r="E16" s="41"/>
      <c r="F16" s="41"/>
      <c r="G16" s="41"/>
    </row>
    <row r="17" spans="3:16" x14ac:dyDescent="0.15">
      <c r="I17" s="26" t="s">
        <v>234</v>
      </c>
      <c r="J17" s="42" t="s">
        <v>139</v>
      </c>
      <c r="K17" s="42" t="s">
        <v>218</v>
      </c>
      <c r="L17" s="26" t="s">
        <v>235</v>
      </c>
      <c r="M17" s="42" t="s">
        <v>149</v>
      </c>
      <c r="N17" s="42" t="s">
        <v>150</v>
      </c>
      <c r="O17" s="42" t="s">
        <v>151</v>
      </c>
      <c r="P17" s="42" t="s">
        <v>152</v>
      </c>
    </row>
    <row r="18" spans="3:16" ht="13.5" thickBot="1" x14ac:dyDescent="0.25">
      <c r="H18" s="10"/>
      <c r="I18" s="32">
        <f>J18/M13</f>
        <v>1.0819646610103526</v>
      </c>
      <c r="J18" s="43">
        <f>资产负债表!J15</f>
        <v>8757</v>
      </c>
      <c r="K18" s="44">
        <f>L24+M24+N24</f>
        <v>22195</v>
      </c>
      <c r="L18" s="32">
        <f>K18/M13</f>
        <v>2.7422868163897198</v>
      </c>
      <c r="M18" s="43">
        <f>资产负债表!J17</f>
        <v>1600</v>
      </c>
      <c r="N18" s="43">
        <f>资产负债表!J18</f>
        <v>412</v>
      </c>
      <c r="O18" s="43">
        <f>资产负债表!J19</f>
        <v>5624</v>
      </c>
      <c r="P18" s="45">
        <f>资产负债表!J20</f>
        <v>457.61</v>
      </c>
    </row>
    <row r="19" spans="3:16" ht="24.75" x14ac:dyDescent="0.2">
      <c r="D19" s="46" t="s">
        <v>156</v>
      </c>
      <c r="F19" s="14" t="s">
        <v>237</v>
      </c>
      <c r="G19" s="14" t="s">
        <v>239</v>
      </c>
      <c r="H19" s="47"/>
      <c r="I19" s="48"/>
    </row>
    <row r="20" spans="3:16" ht="12.75" thickBot="1" x14ac:dyDescent="0.2">
      <c r="D20" s="49">
        <f>'"利润表"'!G4</f>
        <v>60735</v>
      </c>
      <c r="F20" s="50">
        <f>1/(C24+D24+E24)</f>
        <v>6.5075538412086145</v>
      </c>
      <c r="G20" s="50">
        <f>1/(G24+H24+I24+J24)</f>
        <v>2.0440547908322952</v>
      </c>
      <c r="H20" s="10"/>
      <c r="I20" s="10"/>
    </row>
    <row r="21" spans="3:16" ht="12.75" x14ac:dyDescent="0.2">
      <c r="D21" s="5"/>
      <c r="E21" s="51"/>
      <c r="F21" s="5"/>
      <c r="G21" s="52"/>
      <c r="H21" s="51"/>
    </row>
    <row r="22" spans="3:16" ht="12.75" thickBot="1" x14ac:dyDescent="0.2"/>
    <row r="23" spans="3:16" ht="24" x14ac:dyDescent="0.15">
      <c r="C23" s="46" t="s">
        <v>146</v>
      </c>
      <c r="D23" s="46" t="s">
        <v>147</v>
      </c>
      <c r="E23" s="46" t="s">
        <v>148</v>
      </c>
      <c r="G23" s="46" t="s">
        <v>219</v>
      </c>
      <c r="H23" s="46" t="s">
        <v>141</v>
      </c>
      <c r="I23" s="46" t="s">
        <v>142</v>
      </c>
      <c r="J23" s="14" t="s">
        <v>249</v>
      </c>
      <c r="L23" s="42" t="s">
        <v>220</v>
      </c>
      <c r="M23" s="42" t="s">
        <v>144</v>
      </c>
      <c r="N23" s="53" t="s">
        <v>251</v>
      </c>
    </row>
    <row r="24" spans="3:16" ht="12.75" thickBot="1" x14ac:dyDescent="0.2">
      <c r="C24" s="54">
        <f>资产负债表!E13/D20</f>
        <v>0.15366757224005928</v>
      </c>
      <c r="D24" s="54">
        <f>资产负债表!E14/D20</f>
        <v>0</v>
      </c>
      <c r="E24" s="54">
        <f>资产负债表!E15/D20</f>
        <v>0</v>
      </c>
      <c r="G24" s="54">
        <f>资产负债表!E4/'"比率金字塔1"'!D$20</f>
        <v>0</v>
      </c>
      <c r="H24" s="55">
        <f>资产负债表!E5/D20</f>
        <v>0.39598254713097886</v>
      </c>
      <c r="I24" s="55">
        <f>资产负债表!E7/D20</f>
        <v>5.8335391454680169E-2</v>
      </c>
      <c r="J24" s="55">
        <f>(资产负债表!E6+资产负债表!E8)/D20</f>
        <v>3.4905738042314977E-2</v>
      </c>
      <c r="L24" s="45">
        <f>资产负债表!J4</f>
        <v>3824</v>
      </c>
      <c r="M24" s="43">
        <f>资产负债表!J5</f>
        <v>14520</v>
      </c>
      <c r="N24" s="43">
        <f>资产负债表!J6+资产负债表!J7</f>
        <v>3851</v>
      </c>
    </row>
    <row r="25" spans="3:16" ht="12.75" thickBot="1" x14ac:dyDescent="0.2">
      <c r="G25" s="56" t="s">
        <v>230</v>
      </c>
      <c r="H25" s="57">
        <f>'"营运资本比率分析"'!F14</f>
        <v>0.3</v>
      </c>
      <c r="I25" s="57">
        <f>'"营运资本比率分析"'!F16</f>
        <v>0.1</v>
      </c>
      <c r="J25" s="57">
        <f>'"营运资本比率分析"'!F15+'"营运资本比率分析"'!F17</f>
        <v>0.03</v>
      </c>
    </row>
    <row r="26" spans="3:16" ht="12.75" thickBot="1" x14ac:dyDescent="0.2">
      <c r="G26" s="58" t="s">
        <v>252</v>
      </c>
      <c r="H26" s="59">
        <v>0.1</v>
      </c>
      <c r="I26" s="59">
        <v>0.1</v>
      </c>
      <c r="J26" s="59">
        <v>0.1</v>
      </c>
    </row>
  </sheetData>
  <phoneticPr fontId="2" type="noConversion"/>
  <conditionalFormatting sqref="L8 D8 I8">
    <cfRule type="expression" dxfId="17" priority="1" stopIfTrue="1">
      <formula>D8&gt;=(E8*(1+F8))</formula>
    </cfRule>
    <cfRule type="expression" dxfId="16" priority="2" stopIfTrue="1">
      <formula>AND(D8&lt;(E8*(1+F8)),D8&gt;(E8*(1-F8)))</formula>
    </cfRule>
    <cfRule type="expression" dxfId="15" priority="3" stopIfTrue="1">
      <formula>D8&lt;=(E8*(1-F8))</formula>
    </cfRule>
  </conditionalFormatting>
  <conditionalFormatting sqref="B13:G13 H24:J24">
    <cfRule type="expression" dxfId="14" priority="4" stopIfTrue="1">
      <formula>B13&gt;=(B14*(1+B15))</formula>
    </cfRule>
    <cfRule type="expression" dxfId="13" priority="5" stopIfTrue="1">
      <formula>AND(B13&lt;(B14*(1+B15)),B13&gt;(B14*(1-B15)))</formula>
    </cfRule>
    <cfRule type="expression" dxfId="12" priority="6" stopIfTrue="1">
      <formula>B13&lt;=(B14*(1-B15))</formula>
    </cfRule>
  </conditionalFormatting>
  <conditionalFormatting sqref="H3">
    <cfRule type="expression" dxfId="11" priority="7" stopIfTrue="1">
      <formula>H3&gt;=(I3*(1+J3))</formula>
    </cfRule>
    <cfRule type="expression" dxfId="10" priority="8" stopIfTrue="1">
      <formula>AND(H3&lt;(I3*(1+J3)),H3&gt;(I3*(1-J3)))</formula>
    </cfRule>
    <cfRule type="expression" dxfId="9" priority="9" stopIfTrue="1">
      <formula>H3&lt;=(I3*(1-J3))</formula>
    </cfRule>
  </conditionalFormatting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showGridLines="0" showZeros="0" topLeftCell="C1" zoomScaleNormal="100" workbookViewId="0">
      <selection activeCell="J22" sqref="J22"/>
    </sheetView>
  </sheetViews>
  <sheetFormatPr defaultRowHeight="12" x14ac:dyDescent="0.15"/>
  <cols>
    <col min="1" max="1" width="8.75" style="1" customWidth="1"/>
    <col min="2" max="2" width="7.875" style="1" customWidth="1"/>
    <col min="3" max="3" width="7.625" style="1" bestFit="1" customWidth="1"/>
    <col min="4" max="4" width="9.25" style="1" bestFit="1" customWidth="1"/>
    <col min="5" max="5" width="7.625" style="1" bestFit="1" customWidth="1"/>
    <col min="6" max="6" width="9.25" style="1" bestFit="1" customWidth="1"/>
    <col min="7" max="7" width="8.125" style="1" customWidth="1"/>
    <col min="8" max="8" width="8.5" style="1" bestFit="1" customWidth="1"/>
    <col min="9" max="9" width="6.5" style="1" customWidth="1"/>
    <col min="10" max="10" width="8.875" style="1" customWidth="1"/>
    <col min="11" max="11" width="9" style="1"/>
    <col min="12" max="12" width="7.375" style="1" customWidth="1"/>
    <col min="13" max="13" width="7.5" style="1" customWidth="1"/>
    <col min="14" max="14" width="9.25" style="1" customWidth="1"/>
    <col min="15" max="15" width="8.625" style="1" customWidth="1"/>
    <col min="16" max="16" width="7.375" style="1" customWidth="1"/>
    <col min="17" max="16384" width="9" style="1"/>
  </cols>
  <sheetData>
    <row r="1" spans="1:15" ht="12.75" thickBot="1" x14ac:dyDescent="0.2"/>
    <row r="2" spans="1:15" ht="37.5" x14ac:dyDescent="0.25">
      <c r="H2" s="2" t="s">
        <v>205</v>
      </c>
      <c r="I2" s="3" t="s">
        <v>230</v>
      </c>
      <c r="J2" s="4" t="s">
        <v>252</v>
      </c>
      <c r="K2" s="5"/>
    </row>
    <row r="3" spans="1:15" ht="19.5" thickBot="1" x14ac:dyDescent="0.3">
      <c r="H3" s="6">
        <f>D8*I8*L8</f>
        <v>2.9722320022495343E-3</v>
      </c>
      <c r="I3" s="7">
        <f>'"比率分析"'!J18</f>
        <v>0.3</v>
      </c>
      <c r="J3" s="254">
        <v>0.1</v>
      </c>
    </row>
    <row r="4" spans="1:15" x14ac:dyDescent="0.15">
      <c r="B4" s="10"/>
      <c r="H4" s="9"/>
    </row>
    <row r="5" spans="1:15" x14ac:dyDescent="0.15">
      <c r="H5" s="9"/>
    </row>
    <row r="6" spans="1:15" ht="12.75" thickBo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5"/>
      <c r="M6" s="10"/>
      <c r="N6" s="10"/>
      <c r="O6" s="10"/>
    </row>
    <row r="7" spans="1:15" ht="24" x14ac:dyDescent="0.15">
      <c r="D7" s="11" t="s">
        <v>231</v>
      </c>
      <c r="E7" s="12" t="s">
        <v>230</v>
      </c>
      <c r="F7" s="13" t="s">
        <v>252</v>
      </c>
      <c r="G7" s="5"/>
      <c r="I7" s="14" t="s">
        <v>206</v>
      </c>
      <c r="J7" s="15" t="s">
        <v>230</v>
      </c>
      <c r="K7" s="16" t="s">
        <v>252</v>
      </c>
      <c r="L7" s="17" t="s">
        <v>207</v>
      </c>
      <c r="M7" s="18" t="s">
        <v>230</v>
      </c>
      <c r="N7" s="17" t="s">
        <v>252</v>
      </c>
    </row>
    <row r="8" spans="1:15" ht="15.75" thickBot="1" x14ac:dyDescent="0.25">
      <c r="D8" s="19">
        <f>A13-B13-C13-D13-E13-F13-G13-H13</f>
        <v>9.9874535720011497E-5</v>
      </c>
      <c r="E8" s="20">
        <f>'"比率分析"'!J14</f>
        <v>8.0399999999999971E-2</v>
      </c>
      <c r="F8" s="255">
        <v>0.1</v>
      </c>
      <c r="G8" s="5"/>
      <c r="I8" s="22">
        <f>1/((1/F20)+(1/G20))</f>
        <v>1.6158694473995867</v>
      </c>
      <c r="J8" s="23">
        <f>'"比率分析"'!J12</f>
        <v>1.5</v>
      </c>
      <c r="K8" s="254">
        <v>0.1</v>
      </c>
      <c r="L8" s="24">
        <f>(K13+M13)/M13</f>
        <v>18.417117676633247</v>
      </c>
      <c r="M8" s="25">
        <f>'"比率分析"'!J22</f>
        <v>2.5</v>
      </c>
      <c r="N8" s="254">
        <v>0.1</v>
      </c>
    </row>
    <row r="11" spans="1:15" ht="12.75" thickBot="1" x14ac:dyDescent="0.2"/>
    <row r="12" spans="1:15" ht="25.5" x14ac:dyDescent="0.2">
      <c r="A12" s="11" t="s">
        <v>208</v>
      </c>
      <c r="B12" s="11" t="s">
        <v>209</v>
      </c>
      <c r="C12" s="11" t="s">
        <v>210</v>
      </c>
      <c r="D12" s="11" t="s">
        <v>211</v>
      </c>
      <c r="E12" s="11" t="s">
        <v>212</v>
      </c>
      <c r="F12" s="11" t="s">
        <v>213</v>
      </c>
      <c r="G12" s="11" t="s">
        <v>214</v>
      </c>
      <c r="H12" s="11" t="s">
        <v>215</v>
      </c>
      <c r="J12" s="26" t="s">
        <v>232</v>
      </c>
      <c r="K12" s="17" t="s">
        <v>216</v>
      </c>
      <c r="M12" s="27" t="s">
        <v>217</v>
      </c>
      <c r="N12" s="26" t="s">
        <v>233</v>
      </c>
    </row>
    <row r="13" spans="1:15" ht="13.5" thickBot="1" x14ac:dyDescent="0.25">
      <c r="A13" s="28">
        <f>'"利润表"'!J4</f>
        <v>1</v>
      </c>
      <c r="B13" s="29">
        <f>'"利润表"'!J5</f>
        <v>0.64764412864436471</v>
      </c>
      <c r="C13" s="30">
        <f>'"利润表"'!J7</f>
        <v>0.1767555682538105</v>
      </c>
      <c r="D13" s="30">
        <f>'"利润表"'!J9</f>
        <v>0.1323958708587471</v>
      </c>
      <c r="E13" s="30">
        <f>'"利润表"'!J10</f>
        <v>0</v>
      </c>
      <c r="F13" s="30">
        <f>('"利润表"'!J13+'"利润表"'!J12)</f>
        <v>4.2943565918435796E-2</v>
      </c>
      <c r="G13" s="30">
        <f>'"利润表"'!J15</f>
        <v>1.1179985341796996E-4</v>
      </c>
      <c r="H13" s="60">
        <f>'"利润表"'!J17</f>
        <v>4.9191935503906787E-5</v>
      </c>
      <c r="J13" s="32">
        <f>K13/M13</f>
        <v>17.417117676633247</v>
      </c>
      <c r="K13" s="33">
        <f>J18+K18</f>
        <v>47114</v>
      </c>
      <c r="M13" s="34">
        <f>M18+N18+O18+P18</f>
        <v>2705.04</v>
      </c>
      <c r="N13" s="35">
        <f>M13/M13</f>
        <v>1</v>
      </c>
    </row>
    <row r="14" spans="1:15" ht="12.75" thickBot="1" x14ac:dyDescent="0.2">
      <c r="A14" s="36" t="s">
        <v>230</v>
      </c>
      <c r="B14" s="37">
        <f>'"利润表"'!$K$5</f>
        <v>0.66</v>
      </c>
      <c r="C14" s="37">
        <f>'"利润表"'!$K$7</f>
        <v>0.08</v>
      </c>
      <c r="D14" s="37">
        <f>'"利润表"'!$K$9</f>
        <v>0.08</v>
      </c>
      <c r="E14" s="37">
        <f>'"利润表"'!$K$10</f>
        <v>2.5000000000000001E-2</v>
      </c>
      <c r="F14" s="37">
        <f>'"利润表"'!L13</f>
        <v>0.02</v>
      </c>
      <c r="G14" s="37">
        <f>'"利润表"'!K15</f>
        <v>1.4999999999999999E-2</v>
      </c>
    </row>
    <row r="15" spans="1:15" ht="13.5" thickBot="1" x14ac:dyDescent="0.25">
      <c r="A15" s="38" t="s">
        <v>252</v>
      </c>
      <c r="B15" s="257">
        <v>0.1</v>
      </c>
      <c r="C15" s="257">
        <v>0.1</v>
      </c>
      <c r="D15" s="257">
        <v>0.1</v>
      </c>
      <c r="E15" s="257">
        <v>0.1</v>
      </c>
      <c r="F15" s="257">
        <v>0.1</v>
      </c>
      <c r="G15" s="257">
        <v>0.1</v>
      </c>
    </row>
    <row r="16" spans="1:15" ht="13.5" thickBot="1" x14ac:dyDescent="0.25">
      <c r="A16" s="40"/>
      <c r="B16" s="41"/>
      <c r="C16" s="41"/>
      <c r="D16" s="41"/>
      <c r="E16" s="41"/>
      <c r="F16" s="41"/>
      <c r="G16" s="41"/>
    </row>
    <row r="17" spans="3:16" x14ac:dyDescent="0.15">
      <c r="I17" s="26" t="s">
        <v>234</v>
      </c>
      <c r="J17" s="42" t="s">
        <v>139</v>
      </c>
      <c r="K17" s="42" t="s">
        <v>218</v>
      </c>
      <c r="L17" s="26" t="s">
        <v>235</v>
      </c>
      <c r="M17" s="42" t="s">
        <v>149</v>
      </c>
      <c r="N17" s="42" t="s">
        <v>150</v>
      </c>
      <c r="O17" s="42" t="s">
        <v>151</v>
      </c>
      <c r="P17" s="42" t="s">
        <v>152</v>
      </c>
    </row>
    <row r="18" spans="3:16" ht="13.5" thickBot="1" x14ac:dyDescent="0.25">
      <c r="H18" s="10"/>
      <c r="I18" s="32">
        <f>J18/M13</f>
        <v>4.7448466566113625</v>
      </c>
      <c r="J18" s="43">
        <f>资产负债表!K15</f>
        <v>12835</v>
      </c>
      <c r="K18" s="44">
        <f>L24+M24+N24</f>
        <v>34279</v>
      </c>
      <c r="L18" s="32">
        <f>K18/M13</f>
        <v>12.672271020021885</v>
      </c>
      <c r="M18" s="43">
        <f>资产负债表!K17</f>
        <v>1600</v>
      </c>
      <c r="N18" s="43">
        <f>资产负债表!K18</f>
        <v>465</v>
      </c>
      <c r="O18" s="43">
        <f>资产负债表!K19</f>
        <v>632</v>
      </c>
      <c r="P18" s="45">
        <f>资产负债表!K20</f>
        <v>8.0399999999999991</v>
      </c>
    </row>
    <row r="19" spans="3:16" ht="24.75" x14ac:dyDescent="0.2">
      <c r="D19" s="46" t="s">
        <v>156</v>
      </c>
      <c r="F19" s="14" t="s">
        <v>237</v>
      </c>
      <c r="G19" s="14" t="s">
        <v>239</v>
      </c>
      <c r="H19" s="47"/>
      <c r="I19" s="48"/>
    </row>
    <row r="20" spans="3:16" ht="12.75" thickBot="1" x14ac:dyDescent="0.2">
      <c r="D20" s="49">
        <f>'"利润表"'!I4</f>
        <v>80501</v>
      </c>
      <c r="F20" s="50">
        <f>1/(C24+D24+E24)</f>
        <v>5.5167900219298245</v>
      </c>
      <c r="G20" s="50">
        <f>1/(G24+H24+I24+J24)</f>
        <v>2.2852073693473756</v>
      </c>
      <c r="H20" s="10"/>
      <c r="I20" s="10"/>
    </row>
    <row r="21" spans="3:16" ht="12.75" x14ac:dyDescent="0.2">
      <c r="D21" s="5"/>
      <c r="E21" s="51"/>
      <c r="F21" s="5"/>
      <c r="G21" s="52"/>
      <c r="H21" s="51"/>
    </row>
    <row r="22" spans="3:16" ht="12.75" thickBot="1" x14ac:dyDescent="0.2"/>
    <row r="23" spans="3:16" ht="24" x14ac:dyDescent="0.15">
      <c r="C23" s="46" t="s">
        <v>146</v>
      </c>
      <c r="D23" s="46" t="s">
        <v>147</v>
      </c>
      <c r="E23" s="46" t="s">
        <v>148</v>
      </c>
      <c r="G23" s="46" t="s">
        <v>219</v>
      </c>
      <c r="H23" s="46" t="s">
        <v>141</v>
      </c>
      <c r="I23" s="46" t="s">
        <v>142</v>
      </c>
      <c r="J23" s="14" t="s">
        <v>249</v>
      </c>
      <c r="L23" s="42" t="s">
        <v>220</v>
      </c>
      <c r="M23" s="42" t="s">
        <v>144</v>
      </c>
      <c r="N23" s="53" t="s">
        <v>251</v>
      </c>
    </row>
    <row r="24" spans="3:16" ht="12.75" thickBot="1" x14ac:dyDescent="0.2">
      <c r="C24" s="54">
        <f>资产负债表!F13/D20</f>
        <v>0.18126482900833529</v>
      </c>
      <c r="D24" s="54">
        <f>资产负债表!F14/D20</f>
        <v>0</v>
      </c>
      <c r="E24" s="54">
        <f>资产负债表!F15/D20</f>
        <v>0</v>
      </c>
      <c r="G24" s="54">
        <f>资产负债表!F4/'"比率金字塔1"'!D$20</f>
        <v>0</v>
      </c>
      <c r="H24" s="55">
        <f>资产负债表!F5/D20</f>
        <v>0.36487745493844798</v>
      </c>
      <c r="I24" s="55">
        <f>资产负债表!F7/D20</f>
        <v>4.1850411796126759E-2</v>
      </c>
      <c r="J24" s="55">
        <f>(资产负债表!F6+资产负债表!F8)/D20</f>
        <v>3.0869181749295038E-2</v>
      </c>
      <c r="L24" s="45">
        <f>资产负债表!K4</f>
        <v>14390</v>
      </c>
      <c r="M24" s="43">
        <f>资产负债表!K5</f>
        <v>16254</v>
      </c>
      <c r="N24" s="43">
        <f>资产负债表!K6+资产负债表!K7</f>
        <v>3635</v>
      </c>
    </row>
    <row r="25" spans="3:16" ht="12.75" thickBot="1" x14ac:dyDescent="0.2">
      <c r="G25" s="56" t="s">
        <v>230</v>
      </c>
      <c r="H25" s="57">
        <f>'"营运资本比率分析"'!F14</f>
        <v>0.3</v>
      </c>
      <c r="I25" s="57">
        <f>'"营运资本比率分析"'!F16</f>
        <v>0.1</v>
      </c>
      <c r="J25" s="57">
        <f>'"营运资本比率分析"'!F15+'"营运资本比率分析"'!F17</f>
        <v>0.03</v>
      </c>
    </row>
    <row r="26" spans="3:16" ht="12.75" thickBot="1" x14ac:dyDescent="0.2">
      <c r="G26" s="58" t="s">
        <v>252</v>
      </c>
      <c r="H26" s="256">
        <v>0.1</v>
      </c>
      <c r="I26" s="256">
        <v>0.1</v>
      </c>
      <c r="J26" s="256">
        <v>0.1</v>
      </c>
    </row>
  </sheetData>
  <phoneticPr fontId="2" type="noConversion"/>
  <conditionalFormatting sqref="L8 D8 I8">
    <cfRule type="expression" dxfId="8" priority="1" stopIfTrue="1">
      <formula>D8&gt;=(E8*(1+F8))</formula>
    </cfRule>
    <cfRule type="expression" dxfId="7" priority="2" stopIfTrue="1">
      <formula>AND(D8&lt;(E8*(1+F8)),D8&gt;(E8*(1-F8)))</formula>
    </cfRule>
    <cfRule type="expression" dxfId="6" priority="3" stopIfTrue="1">
      <formula>D8&lt;=(E8*(1-F8))</formula>
    </cfRule>
  </conditionalFormatting>
  <conditionalFormatting sqref="B13:G13 H24:J24">
    <cfRule type="expression" dxfId="5" priority="4" stopIfTrue="1">
      <formula>B13&gt;=(B14*(1+B15))</formula>
    </cfRule>
    <cfRule type="expression" dxfId="4" priority="5" stopIfTrue="1">
      <formula>AND(B13&lt;(B14*(1+B15)),B13&gt;(B14*(1-B15)))</formula>
    </cfRule>
    <cfRule type="expression" dxfId="3" priority="6" stopIfTrue="1">
      <formula>B13&lt;=(B14*(1-B15))</formula>
    </cfRule>
  </conditionalFormatting>
  <conditionalFormatting sqref="H3">
    <cfRule type="expression" dxfId="2" priority="7" stopIfTrue="1">
      <formula>H3&gt;=(I3*(1+J3))</formula>
    </cfRule>
    <cfRule type="expression" dxfId="1" priority="8" stopIfTrue="1">
      <formula>AND(H3&lt;(I3*(1+J3)),H3&gt;(I3*(1-J3)))</formula>
    </cfRule>
    <cfRule type="expression" dxfId="0" priority="9" stopIfTrue="1">
      <formula>H3&lt;=(I3*(1-J3))</formula>
    </cfRule>
  </conditionalFormatting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showZeros="0" workbookViewId="0">
      <selection activeCell="J22" sqref="J22"/>
    </sheetView>
  </sheetViews>
  <sheetFormatPr defaultRowHeight="12" x14ac:dyDescent="0.15"/>
  <cols>
    <col min="1" max="1" width="7.625" style="1" bestFit="1" customWidth="1"/>
    <col min="2" max="2" width="10.875" style="1" bestFit="1" customWidth="1"/>
    <col min="3" max="5" width="7.625" style="1" bestFit="1" customWidth="1"/>
    <col min="6" max="7" width="9.25" style="1" bestFit="1" customWidth="1"/>
    <col min="8" max="8" width="6.375" style="1" bestFit="1" customWidth="1"/>
    <col min="9" max="9" width="7.625" style="1" bestFit="1" customWidth="1"/>
    <col min="10" max="10" width="9.25" style="1" bestFit="1" customWidth="1"/>
    <col min="11" max="11" width="5.5" style="1" bestFit="1" customWidth="1"/>
    <col min="12" max="12" width="10.875" style="1" bestFit="1" customWidth="1"/>
    <col min="13" max="13" width="7.625" style="1" bestFit="1" customWidth="1"/>
    <col min="14" max="14" width="9.25" style="1" bestFit="1" customWidth="1"/>
    <col min="15" max="15" width="10.875" style="1" bestFit="1" customWidth="1"/>
    <col min="16" max="16384" width="9" style="1"/>
  </cols>
  <sheetData>
    <row r="1" spans="1:15" ht="12.75" thickBot="1" x14ac:dyDescent="0.2"/>
    <row r="2" spans="1:15" x14ac:dyDescent="0.15">
      <c r="H2" s="42" t="s">
        <v>256</v>
      </c>
      <c r="I2" s="5"/>
      <c r="J2" s="5"/>
      <c r="K2" s="5"/>
    </row>
    <row r="3" spans="1:15" ht="12.75" thickBot="1" x14ac:dyDescent="0.2">
      <c r="H3" s="45">
        <f>D6-L6</f>
        <v>-1448.1999999999998</v>
      </c>
    </row>
    <row r="4" spans="1:15" ht="12.75" thickBot="1" x14ac:dyDescent="0.2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5"/>
      <c r="M4" s="10"/>
      <c r="N4" s="10"/>
      <c r="O4" s="10"/>
    </row>
    <row r="5" spans="1:15" ht="24" x14ac:dyDescent="0.15">
      <c r="D5" s="160" t="s">
        <v>257</v>
      </c>
      <c r="E5" s="5"/>
      <c r="F5" s="5"/>
      <c r="G5" s="5"/>
      <c r="K5" s="10"/>
      <c r="L5" s="161" t="s">
        <v>258</v>
      </c>
      <c r="M5" s="5"/>
    </row>
    <row r="6" spans="1:15" ht="12.75" thickBot="1" x14ac:dyDescent="0.2">
      <c r="D6" s="162">
        <f>F9-B9</f>
        <v>-2394.1999999999998</v>
      </c>
      <c r="G6" s="5"/>
      <c r="L6" s="38">
        <f>J9-N9</f>
        <v>-946</v>
      </c>
    </row>
    <row r="7" spans="1:15" ht="12.75" thickBot="1" x14ac:dyDescent="0.2">
      <c r="A7" s="10"/>
      <c r="B7" s="10"/>
      <c r="C7" s="10"/>
      <c r="D7" s="5"/>
      <c r="E7" s="10"/>
      <c r="F7" s="10"/>
      <c r="G7" s="5"/>
      <c r="H7" s="10"/>
      <c r="I7" s="10"/>
      <c r="J7" s="10"/>
      <c r="K7" s="10"/>
      <c r="L7" s="5"/>
      <c r="M7" s="10"/>
      <c r="N7" s="10"/>
      <c r="O7" s="10"/>
    </row>
    <row r="8" spans="1:15" x14ac:dyDescent="0.15">
      <c r="B8" s="161" t="s">
        <v>259</v>
      </c>
      <c r="D8" s="5"/>
      <c r="F8" s="163" t="s">
        <v>260</v>
      </c>
      <c r="G8" s="5"/>
      <c r="J8" s="161" t="s">
        <v>261</v>
      </c>
      <c r="L8" s="5"/>
      <c r="N8" s="163" t="s">
        <v>262</v>
      </c>
    </row>
    <row r="9" spans="1:15" ht="12.75" thickBot="1" x14ac:dyDescent="0.2">
      <c r="B9" s="38">
        <f>B13</f>
        <v>1967</v>
      </c>
      <c r="D9" s="5"/>
      <c r="F9" s="162">
        <f>E13+G13</f>
        <v>-427.19999999999982</v>
      </c>
      <c r="G9" s="5"/>
      <c r="J9" s="38">
        <f>I13+J13+K13+L13</f>
        <v>-1036</v>
      </c>
      <c r="L9" s="5"/>
      <c r="N9" s="164">
        <f>M13+N13+O13</f>
        <v>-90</v>
      </c>
    </row>
    <row r="10" spans="1:15" x14ac:dyDescent="0.15">
      <c r="D10" s="5"/>
      <c r="G10" s="5"/>
      <c r="L10" s="5"/>
    </row>
    <row r="11" spans="1:15" ht="12.75" thickBo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15">
      <c r="B12" s="161" t="s">
        <v>263</v>
      </c>
      <c r="E12" s="163" t="s">
        <v>264</v>
      </c>
      <c r="G12" s="163" t="s">
        <v>265</v>
      </c>
      <c r="I12" s="161" t="s">
        <v>266</v>
      </c>
      <c r="J12" s="161" t="s">
        <v>267</v>
      </c>
      <c r="K12" s="161" t="s">
        <v>268</v>
      </c>
      <c r="L12" s="161" t="s">
        <v>269</v>
      </c>
      <c r="M12" s="163" t="s">
        <v>270</v>
      </c>
      <c r="N12" s="163" t="s">
        <v>271</v>
      </c>
      <c r="O12" s="163" t="s">
        <v>272</v>
      </c>
    </row>
    <row r="13" spans="1:15" ht="12.75" thickBot="1" x14ac:dyDescent="0.2">
      <c r="B13" s="38">
        <f>A17+B17+C17</f>
        <v>1967</v>
      </c>
      <c r="E13" s="164">
        <f>资产负债表!I15-资产负债表!H15</f>
        <v>1936</v>
      </c>
      <c r="G13" s="162">
        <f>D17+E17+F17+G17</f>
        <v>-2363.1999999999998</v>
      </c>
      <c r="H13" s="10"/>
      <c r="I13" s="38">
        <f>资产负债表!D5-资产负债表!C5</f>
        <v>62</v>
      </c>
      <c r="J13" s="38">
        <f>资产负债表!D6-资产负债表!C6</f>
        <v>0</v>
      </c>
      <c r="K13" s="38">
        <f>资产负债表!D7-资产负债表!C7</f>
        <v>-1921</v>
      </c>
      <c r="L13" s="38">
        <f>资产负债表!D8-资产负债表!C8</f>
        <v>823</v>
      </c>
      <c r="M13" s="164">
        <f>资产负债表!I5-资产负债表!H5</f>
        <v>1457</v>
      </c>
      <c r="N13" s="164">
        <f>资产负债表!I6-资产负债表!H6</f>
        <v>0</v>
      </c>
      <c r="O13" s="164">
        <f>资产负债表!I7-资产负债表!H7</f>
        <v>-1547</v>
      </c>
    </row>
    <row r="14" spans="1:15" x14ac:dyDescent="0.15">
      <c r="H14" s="10"/>
      <c r="I14" s="5"/>
    </row>
    <row r="15" spans="1:15" ht="12.75" thickBot="1" x14ac:dyDescent="0.2">
      <c r="H15" s="10"/>
      <c r="I15" s="5"/>
    </row>
    <row r="16" spans="1:15" ht="12.75" x14ac:dyDescent="0.2">
      <c r="A16" s="161" t="s">
        <v>273</v>
      </c>
      <c r="B16" s="161" t="s">
        <v>274</v>
      </c>
      <c r="C16" s="165" t="s">
        <v>275</v>
      </c>
      <c r="D16" s="163" t="s">
        <v>276</v>
      </c>
      <c r="E16" s="163" t="s">
        <v>277</v>
      </c>
      <c r="F16" s="163" t="s">
        <v>278</v>
      </c>
      <c r="G16" s="163" t="s">
        <v>279</v>
      </c>
      <c r="H16" s="10"/>
      <c r="I16" s="166" t="s">
        <v>280</v>
      </c>
      <c r="J16" s="166" t="s">
        <v>281</v>
      </c>
      <c r="K16" s="166" t="s">
        <v>282</v>
      </c>
    </row>
    <row r="17" spans="1:11" ht="12.75" thickBot="1" x14ac:dyDescent="0.2">
      <c r="A17" s="38">
        <f>资产负债表!D13-资产负债表!C13</f>
        <v>1967</v>
      </c>
      <c r="B17" s="38">
        <f>资产负债表!D14-资产负债表!C14</f>
        <v>0</v>
      </c>
      <c r="C17" s="167">
        <f>资产负债表!D15-资产负债表!C15</f>
        <v>0</v>
      </c>
      <c r="D17" s="164">
        <f>资产负债表!I17-资产负债表!H17</f>
        <v>100</v>
      </c>
      <c r="E17" s="164">
        <f>资产负债表!I18-资产负债表!H18</f>
        <v>78</v>
      </c>
      <c r="F17" s="164">
        <f>资产负债表!I19-资产负债表!H19</f>
        <v>45</v>
      </c>
      <c r="G17" s="162">
        <f>A21-B21-C21-D21-E21-F21-G21-H21</f>
        <v>-2586.1999999999998</v>
      </c>
      <c r="I17" s="38"/>
      <c r="J17" s="38"/>
      <c r="K17" s="38"/>
    </row>
    <row r="19" spans="1:11" ht="12.75" thickBot="1" x14ac:dyDescent="0.2"/>
    <row r="20" spans="1:11" ht="12.75" customHeight="1" x14ac:dyDescent="0.15">
      <c r="A20" s="163" t="s">
        <v>283</v>
      </c>
      <c r="B20" s="161" t="s">
        <v>284</v>
      </c>
      <c r="C20" s="161" t="s">
        <v>285</v>
      </c>
      <c r="D20" s="161" t="s">
        <v>286</v>
      </c>
      <c r="E20" s="161" t="s">
        <v>287</v>
      </c>
      <c r="F20" s="161" t="s">
        <v>288</v>
      </c>
      <c r="G20" s="161" t="s">
        <v>289</v>
      </c>
      <c r="H20" s="161" t="s">
        <v>290</v>
      </c>
    </row>
    <row r="21" spans="1:11" ht="18" customHeight="1" thickBot="1" x14ac:dyDescent="0.2">
      <c r="A21" s="164">
        <f>'"利润表"'!E4-'"利润表"'!C4</f>
        <v>3858</v>
      </c>
      <c r="B21" s="38">
        <f>'"利润表"'!E5-'"利润表"'!C5</f>
        <v>1571</v>
      </c>
      <c r="C21" s="38">
        <f>'"利润表"'!E7-'"利润表"'!C7</f>
        <v>5778</v>
      </c>
      <c r="D21" s="38">
        <f>'"利润表"'!E9-'"利润表"'!C9</f>
        <v>629</v>
      </c>
      <c r="E21" s="38">
        <f>'"利润表"'!E10-'"利润表"'!C10</f>
        <v>0</v>
      </c>
      <c r="F21" s="38">
        <f>('"利润表"'!E13-'"利润表"'!C13)-('"利润表"'!E12-'"利润表"'!C12)</f>
        <v>-239</v>
      </c>
      <c r="G21" s="38">
        <f>'"利润表"'!E15-'"利润表"'!C15</f>
        <v>-21</v>
      </c>
      <c r="H21" s="168">
        <f>'"利润表"'!E17-'"利润表"'!C17</f>
        <v>-1273.8</v>
      </c>
    </row>
  </sheetData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4" max="16383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showZeros="0" workbookViewId="0">
      <selection activeCell="J22" sqref="J22"/>
    </sheetView>
  </sheetViews>
  <sheetFormatPr defaultRowHeight="12" x14ac:dyDescent="0.15"/>
  <cols>
    <col min="1" max="1" width="7.625" style="1" bestFit="1" customWidth="1"/>
    <col min="2" max="2" width="10.875" style="1" bestFit="1" customWidth="1"/>
    <col min="3" max="5" width="7.625" style="1" bestFit="1" customWidth="1"/>
    <col min="6" max="7" width="9.25" style="1" bestFit="1" customWidth="1"/>
    <col min="8" max="8" width="6.375" style="1" bestFit="1" customWidth="1"/>
    <col min="9" max="9" width="7.625" style="1" bestFit="1" customWidth="1"/>
    <col min="10" max="10" width="9.25" style="1" bestFit="1" customWidth="1"/>
    <col min="11" max="11" width="5.5" style="1" bestFit="1" customWidth="1"/>
    <col min="12" max="12" width="10.875" style="1" bestFit="1" customWidth="1"/>
    <col min="13" max="13" width="7.625" style="1" bestFit="1" customWidth="1"/>
    <col min="14" max="14" width="9.25" style="1" bestFit="1" customWidth="1"/>
    <col min="15" max="15" width="10.875" style="1" bestFit="1" customWidth="1"/>
    <col min="16" max="16384" width="9" style="1"/>
  </cols>
  <sheetData>
    <row r="1" spans="1:15" ht="12.75" thickBot="1" x14ac:dyDescent="0.2"/>
    <row r="2" spans="1:15" x14ac:dyDescent="0.15">
      <c r="H2" s="42" t="s">
        <v>291</v>
      </c>
      <c r="I2" s="5"/>
      <c r="J2" s="5"/>
      <c r="K2" s="5"/>
    </row>
    <row r="3" spans="1:15" ht="12.75" thickBot="1" x14ac:dyDescent="0.2">
      <c r="H3" s="45">
        <f>D6-L6</f>
        <v>-5995.66</v>
      </c>
    </row>
    <row r="4" spans="1:15" ht="12.75" thickBot="1" x14ac:dyDescent="0.2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5"/>
      <c r="M4" s="10"/>
      <c r="N4" s="10"/>
      <c r="O4" s="10"/>
    </row>
    <row r="5" spans="1:15" ht="24" x14ac:dyDescent="0.15">
      <c r="D5" s="160" t="s">
        <v>292</v>
      </c>
      <c r="E5" s="5"/>
      <c r="F5" s="5"/>
      <c r="G5" s="5"/>
      <c r="K5" s="10"/>
      <c r="L5" s="161" t="s">
        <v>293</v>
      </c>
      <c r="M5" s="5"/>
    </row>
    <row r="6" spans="1:15" ht="12.75" thickBot="1" x14ac:dyDescent="0.2">
      <c r="D6" s="162">
        <f>F9-B9</f>
        <v>-1221.6599999999999</v>
      </c>
      <c r="G6" s="5"/>
      <c r="L6" s="38">
        <f>J9-N9</f>
        <v>4774</v>
      </c>
    </row>
    <row r="7" spans="1:15" ht="12.75" thickBot="1" x14ac:dyDescent="0.2">
      <c r="A7" s="10"/>
      <c r="B7" s="10"/>
      <c r="C7" s="10"/>
      <c r="D7" s="5"/>
      <c r="E7" s="10"/>
      <c r="F7" s="10"/>
      <c r="G7" s="5"/>
      <c r="H7" s="10"/>
      <c r="I7" s="10"/>
      <c r="J7" s="10"/>
      <c r="K7" s="10"/>
      <c r="L7" s="5"/>
      <c r="M7" s="10"/>
      <c r="N7" s="10"/>
      <c r="O7" s="10"/>
    </row>
    <row r="8" spans="1:15" x14ac:dyDescent="0.15">
      <c r="B8" s="161" t="s">
        <v>294</v>
      </c>
      <c r="D8" s="5"/>
      <c r="F8" s="163" t="s">
        <v>295</v>
      </c>
      <c r="G8" s="5"/>
      <c r="J8" s="161" t="s">
        <v>296</v>
      </c>
      <c r="L8" s="5"/>
      <c r="N8" s="163" t="s">
        <v>297</v>
      </c>
    </row>
    <row r="9" spans="1:15" ht="12.75" thickBot="1" x14ac:dyDescent="0.2">
      <c r="B9" s="38">
        <f>B13</f>
        <v>1799</v>
      </c>
      <c r="D9" s="5"/>
      <c r="F9" s="162">
        <f>E13+G13</f>
        <v>577.34000000000015</v>
      </c>
      <c r="G9" s="5"/>
      <c r="J9" s="38">
        <f>I13+J13+K13+L13</f>
        <v>11315</v>
      </c>
      <c r="L9" s="5"/>
      <c r="N9" s="164">
        <f>M13+N13+O13</f>
        <v>6541</v>
      </c>
    </row>
    <row r="10" spans="1:15" x14ac:dyDescent="0.15">
      <c r="D10" s="5"/>
      <c r="G10" s="5"/>
      <c r="L10" s="5"/>
    </row>
    <row r="11" spans="1:15" ht="12.75" thickBo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15">
      <c r="B12" s="161" t="s">
        <v>298</v>
      </c>
      <c r="E12" s="163" t="s">
        <v>299</v>
      </c>
      <c r="G12" s="163" t="s">
        <v>300</v>
      </c>
      <c r="I12" s="161" t="s">
        <v>301</v>
      </c>
      <c r="J12" s="161" t="s">
        <v>302</v>
      </c>
      <c r="K12" s="161" t="s">
        <v>303</v>
      </c>
      <c r="L12" s="161" t="s">
        <v>304</v>
      </c>
      <c r="M12" s="163" t="s">
        <v>305</v>
      </c>
      <c r="N12" s="163" t="s">
        <v>306</v>
      </c>
      <c r="O12" s="163" t="s">
        <v>307</v>
      </c>
    </row>
    <row r="13" spans="1:15" ht="12.75" thickBot="1" x14ac:dyDescent="0.2">
      <c r="B13" s="38">
        <f>A17+B17+C17</f>
        <v>1799</v>
      </c>
      <c r="E13" s="164">
        <f>资产负债表!J15-资产负债表!I15</f>
        <v>2005</v>
      </c>
      <c r="G13" s="162">
        <f>D17+E17+F17+G17</f>
        <v>-1427.6599999999999</v>
      </c>
      <c r="H13" s="10"/>
      <c r="I13" s="38">
        <f>资产负债表!E5-资产负债表!D5</f>
        <v>9429</v>
      </c>
      <c r="J13" s="38">
        <f>资产负债表!E6-资产负债表!D6</f>
        <v>0</v>
      </c>
      <c r="K13" s="38">
        <f>资产负债表!E7-资产负债表!D7</f>
        <v>889</v>
      </c>
      <c r="L13" s="38">
        <f>资产负债表!E8-资产负债表!D8</f>
        <v>997</v>
      </c>
      <c r="M13" s="164">
        <f>资产负债表!J5-资产负债表!I5</f>
        <v>5655</v>
      </c>
      <c r="N13" s="164">
        <f>资产负债表!J6-资产负债表!I6</f>
        <v>0</v>
      </c>
      <c r="O13" s="164">
        <f>资产负债表!J7-资产负债表!I7</f>
        <v>886</v>
      </c>
    </row>
    <row r="14" spans="1:15" x14ac:dyDescent="0.15">
      <c r="H14" s="10"/>
      <c r="I14" s="5"/>
    </row>
    <row r="15" spans="1:15" ht="12.75" thickBot="1" x14ac:dyDescent="0.2">
      <c r="H15" s="10"/>
      <c r="I15" s="5"/>
    </row>
    <row r="16" spans="1:15" ht="12.75" x14ac:dyDescent="0.2">
      <c r="A16" s="161" t="s">
        <v>308</v>
      </c>
      <c r="B16" s="161" t="s">
        <v>309</v>
      </c>
      <c r="C16" s="165" t="s">
        <v>310</v>
      </c>
      <c r="D16" s="163" t="s">
        <v>311</v>
      </c>
      <c r="E16" s="163" t="s">
        <v>312</v>
      </c>
      <c r="F16" s="163" t="s">
        <v>313</v>
      </c>
      <c r="G16" s="163" t="s">
        <v>314</v>
      </c>
      <c r="H16" s="10"/>
      <c r="I16" s="166" t="s">
        <v>315</v>
      </c>
      <c r="J16" s="166" t="s">
        <v>316</v>
      </c>
      <c r="K16" s="166" t="s">
        <v>317</v>
      </c>
    </row>
    <row r="17" spans="1:11" ht="12.75" thickBot="1" x14ac:dyDescent="0.2">
      <c r="A17" s="38">
        <f>资产负债表!E13-资产负债表!D13</f>
        <v>1799</v>
      </c>
      <c r="B17" s="38">
        <f>资产负债表!E14-资产负债表!D14</f>
        <v>0</v>
      </c>
      <c r="C17" s="167">
        <f>资产负债表!E15-资产负债表!D15</f>
        <v>0</v>
      </c>
      <c r="D17" s="164">
        <f>资产负债表!J17-资产负债表!I17</f>
        <v>0</v>
      </c>
      <c r="E17" s="164">
        <f>资产负债表!J18-资产负债表!I18</f>
        <v>69</v>
      </c>
      <c r="F17" s="164">
        <f>资产负债表!J19-资产负债表!I19</f>
        <v>-1096</v>
      </c>
      <c r="G17" s="162">
        <f>A21-B21-C21-D21-E21-F21-G21-H21</f>
        <v>-400.65999999999997</v>
      </c>
      <c r="I17" s="38"/>
      <c r="J17" s="38"/>
      <c r="K17" s="38"/>
    </row>
    <row r="19" spans="1:11" ht="12.75" thickBot="1" x14ac:dyDescent="0.2"/>
    <row r="20" spans="1:11" ht="12.75" customHeight="1" x14ac:dyDescent="0.15">
      <c r="A20" s="163" t="s">
        <v>318</v>
      </c>
      <c r="B20" s="161" t="s">
        <v>319</v>
      </c>
      <c r="C20" s="161" t="s">
        <v>320</v>
      </c>
      <c r="D20" s="161" t="s">
        <v>321</v>
      </c>
      <c r="E20" s="161" t="s">
        <v>322</v>
      </c>
      <c r="F20" s="161" t="s">
        <v>323</v>
      </c>
      <c r="G20" s="161" t="s">
        <v>324</v>
      </c>
      <c r="H20" s="161" t="s">
        <v>325</v>
      </c>
    </row>
    <row r="21" spans="1:11" ht="18" customHeight="1" thickBot="1" x14ac:dyDescent="0.2">
      <c r="A21" s="164">
        <f>'"利润表"'!G4-'"利润表"'!E4</f>
        <v>11054</v>
      </c>
      <c r="B21" s="38">
        <f>'"利润表"'!G5-'"利润表"'!E5</f>
        <v>7629</v>
      </c>
      <c r="C21" s="38">
        <f>'"利润表"'!G7-'"利润表"'!E7</f>
        <v>1964</v>
      </c>
      <c r="D21" s="38">
        <f>'"利润表"'!G9-'"利润表"'!E9</f>
        <v>1644</v>
      </c>
      <c r="E21" s="38">
        <f>'"利润表"'!G10-'"利润表"'!E10</f>
        <v>0</v>
      </c>
      <c r="F21" s="38">
        <f>('"利润表"'!G13-'"利润表"'!E13)-('"利润表"'!G12-'"利润表"'!E12)</f>
        <v>642</v>
      </c>
      <c r="G21" s="38">
        <f>'"利润表"'!G15-'"利润表"'!E15</f>
        <v>-227</v>
      </c>
      <c r="H21" s="168">
        <f>'"利润表"'!G17-'"利润表"'!E17</f>
        <v>-197.34</v>
      </c>
    </row>
  </sheetData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4" max="16383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showZeros="0" workbookViewId="0">
      <selection activeCell="J22" sqref="J22"/>
    </sheetView>
  </sheetViews>
  <sheetFormatPr defaultRowHeight="12" x14ac:dyDescent="0.15"/>
  <cols>
    <col min="1" max="1" width="7.625" style="1" bestFit="1" customWidth="1"/>
    <col min="2" max="2" width="10.875" style="1" bestFit="1" customWidth="1"/>
    <col min="3" max="5" width="7.625" style="1" bestFit="1" customWidth="1"/>
    <col min="6" max="7" width="9.25" style="1" bestFit="1" customWidth="1"/>
    <col min="8" max="8" width="6.375" style="1" bestFit="1" customWidth="1"/>
    <col min="9" max="9" width="7.625" style="1" bestFit="1" customWidth="1"/>
    <col min="10" max="10" width="9.25" style="1" bestFit="1" customWidth="1"/>
    <col min="11" max="11" width="5.5" style="1" bestFit="1" customWidth="1"/>
    <col min="12" max="12" width="10.875" style="1" bestFit="1" customWidth="1"/>
    <col min="13" max="13" width="7.625" style="1" bestFit="1" customWidth="1"/>
    <col min="14" max="14" width="9.25" style="1" bestFit="1" customWidth="1"/>
    <col min="15" max="15" width="10.875" style="1" bestFit="1" customWidth="1"/>
    <col min="16" max="16384" width="9" style="1"/>
  </cols>
  <sheetData>
    <row r="1" spans="1:15" ht="12.75" thickBot="1" x14ac:dyDescent="0.2"/>
    <row r="2" spans="1:15" x14ac:dyDescent="0.15">
      <c r="H2" s="42" t="s">
        <v>291</v>
      </c>
      <c r="I2" s="5"/>
      <c r="J2" s="5"/>
      <c r="K2" s="5"/>
    </row>
    <row r="3" spans="1:15" ht="12.75" thickBot="1" x14ac:dyDescent="0.2">
      <c r="H3" s="45">
        <f>D6-L6</f>
        <v>-10565.57</v>
      </c>
    </row>
    <row r="4" spans="1:15" ht="12.75" thickBot="1" x14ac:dyDescent="0.2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5"/>
      <c r="M4" s="10"/>
      <c r="N4" s="10"/>
      <c r="O4" s="10"/>
    </row>
    <row r="5" spans="1:15" ht="24" x14ac:dyDescent="0.15">
      <c r="D5" s="160" t="s">
        <v>292</v>
      </c>
      <c r="E5" s="5"/>
      <c r="F5" s="5"/>
      <c r="G5" s="5"/>
      <c r="K5" s="10"/>
      <c r="L5" s="161" t="s">
        <v>293</v>
      </c>
      <c r="M5" s="5"/>
    </row>
    <row r="6" spans="1:15" ht="12.75" thickBot="1" x14ac:dyDescent="0.2">
      <c r="D6" s="162">
        <f>F9-B9</f>
        <v>-6569.57</v>
      </c>
      <c r="G6" s="5"/>
      <c r="L6" s="38">
        <f>J9-N9</f>
        <v>3996</v>
      </c>
    </row>
    <row r="7" spans="1:15" ht="12.75" thickBot="1" x14ac:dyDescent="0.2">
      <c r="A7" s="10"/>
      <c r="B7" s="10"/>
      <c r="C7" s="10"/>
      <c r="D7" s="5"/>
      <c r="E7" s="10"/>
      <c r="F7" s="10"/>
      <c r="G7" s="5"/>
      <c r="H7" s="10"/>
      <c r="I7" s="10"/>
      <c r="J7" s="10"/>
      <c r="K7" s="10"/>
      <c r="L7" s="5"/>
      <c r="M7" s="10"/>
      <c r="N7" s="10"/>
      <c r="O7" s="10"/>
    </row>
    <row r="8" spans="1:15" x14ac:dyDescent="0.15">
      <c r="B8" s="161" t="s">
        <v>294</v>
      </c>
      <c r="D8" s="5"/>
      <c r="F8" s="163" t="s">
        <v>295</v>
      </c>
      <c r="G8" s="5"/>
      <c r="J8" s="161" t="s">
        <v>296</v>
      </c>
      <c r="L8" s="5"/>
      <c r="N8" s="163" t="s">
        <v>297</v>
      </c>
    </row>
    <row r="9" spans="1:15" ht="12.75" thickBot="1" x14ac:dyDescent="0.2">
      <c r="B9" s="38">
        <f>B13</f>
        <v>5259</v>
      </c>
      <c r="D9" s="5"/>
      <c r="F9" s="162">
        <f>E13+G13</f>
        <v>-1310.5699999999997</v>
      </c>
      <c r="G9" s="5"/>
      <c r="J9" s="38">
        <f>I13+J13+K13+L13</f>
        <v>5514</v>
      </c>
      <c r="L9" s="5"/>
      <c r="N9" s="164">
        <f>M13+N13+O13</f>
        <v>1518</v>
      </c>
    </row>
    <row r="10" spans="1:15" x14ac:dyDescent="0.15">
      <c r="D10" s="5"/>
      <c r="G10" s="5"/>
      <c r="L10" s="5"/>
    </row>
    <row r="11" spans="1:15" ht="12.75" thickBo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15">
      <c r="B12" s="161" t="s">
        <v>298</v>
      </c>
      <c r="E12" s="163" t="s">
        <v>299</v>
      </c>
      <c r="G12" s="163" t="s">
        <v>300</v>
      </c>
      <c r="I12" s="161" t="s">
        <v>301</v>
      </c>
      <c r="J12" s="161" t="s">
        <v>302</v>
      </c>
      <c r="K12" s="161" t="s">
        <v>303</v>
      </c>
      <c r="L12" s="161" t="s">
        <v>304</v>
      </c>
      <c r="M12" s="163" t="s">
        <v>305</v>
      </c>
      <c r="N12" s="163" t="s">
        <v>306</v>
      </c>
      <c r="O12" s="163" t="s">
        <v>307</v>
      </c>
    </row>
    <row r="13" spans="1:15" ht="12.75" thickBot="1" x14ac:dyDescent="0.2">
      <c r="B13" s="38">
        <f>A17+B17+C17</f>
        <v>5259</v>
      </c>
      <c r="E13" s="164">
        <f>资产负债表!K15-资产负债表!J15</f>
        <v>4078</v>
      </c>
      <c r="G13" s="162">
        <f>D17+E17+F17+G17</f>
        <v>-5388.57</v>
      </c>
      <c r="H13" s="10"/>
      <c r="I13" s="38">
        <f>资产负债表!F5-资产负债表!E5</f>
        <v>5323</v>
      </c>
      <c r="J13" s="38">
        <f>资产负债表!F6-资产负债表!E6</f>
        <v>0</v>
      </c>
      <c r="K13" s="38">
        <f>资产负债表!F7-资产负债表!E7</f>
        <v>-174</v>
      </c>
      <c r="L13" s="38">
        <f>资产负债表!F8-资产负债表!E8</f>
        <v>365</v>
      </c>
      <c r="M13" s="164">
        <f>资产负债表!K5-资产负债表!J5</f>
        <v>1734</v>
      </c>
      <c r="N13" s="164">
        <f>资产负债表!K6-资产负债表!J6</f>
        <v>0</v>
      </c>
      <c r="O13" s="164">
        <f>资产负债表!K7-资产负债表!J7</f>
        <v>-216</v>
      </c>
    </row>
    <row r="14" spans="1:15" x14ac:dyDescent="0.15">
      <c r="H14" s="10"/>
      <c r="I14" s="5"/>
    </row>
    <row r="15" spans="1:15" ht="12.75" thickBot="1" x14ac:dyDescent="0.2">
      <c r="H15" s="10"/>
      <c r="I15" s="5"/>
    </row>
    <row r="16" spans="1:15" ht="12.75" x14ac:dyDescent="0.2">
      <c r="A16" s="161" t="s">
        <v>308</v>
      </c>
      <c r="B16" s="161" t="s">
        <v>309</v>
      </c>
      <c r="C16" s="165" t="s">
        <v>310</v>
      </c>
      <c r="D16" s="163" t="s">
        <v>311</v>
      </c>
      <c r="E16" s="163" t="s">
        <v>312</v>
      </c>
      <c r="F16" s="163" t="s">
        <v>313</v>
      </c>
      <c r="G16" s="163" t="s">
        <v>314</v>
      </c>
      <c r="H16" s="10"/>
      <c r="I16" s="166" t="s">
        <v>315</v>
      </c>
      <c r="J16" s="166" t="s">
        <v>316</v>
      </c>
      <c r="K16" s="166" t="s">
        <v>317</v>
      </c>
    </row>
    <row r="17" spans="1:11" ht="12.75" thickBot="1" x14ac:dyDescent="0.2">
      <c r="A17" s="38">
        <f>资产负债表!F13-资产负债表!E13</f>
        <v>5259</v>
      </c>
      <c r="B17" s="38">
        <f>资产负债表!F14-资产负债表!E14</f>
        <v>0</v>
      </c>
      <c r="C17" s="167">
        <f>资产负债表!F15-资产负债表!E15</f>
        <v>0</v>
      </c>
      <c r="D17" s="164">
        <f>资产负债表!K17-资产负债表!J17</f>
        <v>0</v>
      </c>
      <c r="E17" s="164">
        <f>资产负债表!K18-资产负债表!J18</f>
        <v>53</v>
      </c>
      <c r="F17" s="164">
        <f>资产负债表!K19-资产负债表!J19</f>
        <v>-4992</v>
      </c>
      <c r="G17" s="162">
        <f>A21-B21-C21-D21-E21-F21-G21-H21</f>
        <v>-449.57</v>
      </c>
      <c r="I17" s="38"/>
      <c r="J17" s="38"/>
      <c r="K17" s="38"/>
    </row>
    <row r="19" spans="1:11" ht="12.75" thickBot="1" x14ac:dyDescent="0.2"/>
    <row r="20" spans="1:11" ht="12.75" customHeight="1" x14ac:dyDescent="0.15">
      <c r="A20" s="163" t="s">
        <v>318</v>
      </c>
      <c r="B20" s="161" t="s">
        <v>319</v>
      </c>
      <c r="C20" s="161" t="s">
        <v>320</v>
      </c>
      <c r="D20" s="161" t="s">
        <v>321</v>
      </c>
      <c r="E20" s="161" t="s">
        <v>322</v>
      </c>
      <c r="F20" s="161" t="s">
        <v>323</v>
      </c>
      <c r="G20" s="161" t="s">
        <v>324</v>
      </c>
      <c r="H20" s="161" t="s">
        <v>325</v>
      </c>
    </row>
    <row r="21" spans="1:11" ht="18" customHeight="1" thickBot="1" x14ac:dyDescent="0.2">
      <c r="A21" s="164">
        <f>'"利润表"'!I4-'"利润表"'!G4</f>
        <v>19766</v>
      </c>
      <c r="B21" s="38">
        <f>'"利润表"'!I5-'"利润表"'!G5</f>
        <v>12451</v>
      </c>
      <c r="C21" s="38">
        <f>'"利润表"'!I7-'"利润表"'!G7</f>
        <v>3487</v>
      </c>
      <c r="D21" s="38">
        <f>'"利润表"'!I9-'"利润表"'!G9</f>
        <v>2693</v>
      </c>
      <c r="E21" s="38">
        <f>'"利润表"'!I10-'"利润表"'!G10</f>
        <v>0</v>
      </c>
      <c r="F21" s="38">
        <f>('"利润表"'!I13-'"利润表"'!G13)-('"利润表"'!I12-'"利润表"'!G12)</f>
        <v>1805</v>
      </c>
      <c r="G21" s="38">
        <f>'"利润表"'!I15-'"利润表"'!G15</f>
        <v>1</v>
      </c>
      <c r="H21" s="168">
        <f>'"利润表"'!I17-'"利润表"'!G17</f>
        <v>-221.43</v>
      </c>
    </row>
  </sheetData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4" max="16383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showZeros="0" workbookViewId="0">
      <selection activeCell="M18" sqref="M18"/>
    </sheetView>
  </sheetViews>
  <sheetFormatPr defaultRowHeight="12" x14ac:dyDescent="0.15"/>
  <cols>
    <col min="1" max="1" width="7.625" style="1" bestFit="1" customWidth="1"/>
    <col min="2" max="2" width="10.875" style="1" bestFit="1" customWidth="1"/>
    <col min="3" max="5" width="7.625" style="1" bestFit="1" customWidth="1"/>
    <col min="6" max="7" width="9.25" style="1" bestFit="1" customWidth="1"/>
    <col min="8" max="8" width="6.375" style="1" bestFit="1" customWidth="1"/>
    <col min="9" max="9" width="7.625" style="1" bestFit="1" customWidth="1"/>
    <col min="10" max="10" width="9.25" style="1" bestFit="1" customWidth="1"/>
    <col min="11" max="11" width="5.5" style="1" bestFit="1" customWidth="1"/>
    <col min="12" max="12" width="10.875" style="1" bestFit="1" customWidth="1"/>
    <col min="13" max="13" width="7.625" style="1" bestFit="1" customWidth="1"/>
    <col min="14" max="14" width="9.25" style="1" bestFit="1" customWidth="1"/>
    <col min="15" max="15" width="10.875" style="1" bestFit="1" customWidth="1"/>
    <col min="16" max="16384" width="9" style="1"/>
  </cols>
  <sheetData>
    <row r="1" spans="1:15" ht="12.75" thickBot="1" x14ac:dyDescent="0.2"/>
    <row r="2" spans="1:15" x14ac:dyDescent="0.15">
      <c r="H2" s="42" t="s">
        <v>256</v>
      </c>
      <c r="I2" s="5"/>
      <c r="J2" s="5"/>
      <c r="K2" s="5"/>
    </row>
    <row r="3" spans="1:15" ht="12.75" thickBot="1" x14ac:dyDescent="0.2">
      <c r="H3" s="45">
        <f>D6-L6</f>
        <v>-18009.43</v>
      </c>
    </row>
    <row r="4" spans="1:15" ht="12.75" thickBot="1" x14ac:dyDescent="0.2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5"/>
      <c r="M4" s="10"/>
      <c r="N4" s="10"/>
      <c r="O4" s="10"/>
    </row>
    <row r="5" spans="1:15" ht="24" x14ac:dyDescent="0.15">
      <c r="D5" s="160" t="s">
        <v>257</v>
      </c>
      <c r="E5" s="5"/>
      <c r="F5" s="5"/>
      <c r="G5" s="5"/>
      <c r="K5" s="10"/>
      <c r="L5" s="161" t="s">
        <v>258</v>
      </c>
      <c r="M5" s="5"/>
    </row>
    <row r="6" spans="1:15" ht="12.75" thickBot="1" x14ac:dyDescent="0.2">
      <c r="D6" s="162">
        <f>F9-B9</f>
        <v>-10185.43</v>
      </c>
      <c r="G6" s="5"/>
      <c r="L6" s="38">
        <f>J9-N9</f>
        <v>7824</v>
      </c>
    </row>
    <row r="7" spans="1:15" ht="12.75" thickBot="1" x14ac:dyDescent="0.2">
      <c r="A7" s="10"/>
      <c r="B7" s="10"/>
      <c r="C7" s="10"/>
      <c r="D7" s="5"/>
      <c r="E7" s="10"/>
      <c r="F7" s="10"/>
      <c r="G7" s="5"/>
      <c r="H7" s="10"/>
      <c r="I7" s="10"/>
      <c r="J7" s="10"/>
      <c r="K7" s="10"/>
      <c r="L7" s="5"/>
      <c r="M7" s="10"/>
      <c r="N7" s="10"/>
      <c r="O7" s="10"/>
    </row>
    <row r="8" spans="1:15" x14ac:dyDescent="0.15">
      <c r="B8" s="161" t="s">
        <v>259</v>
      </c>
      <c r="D8" s="5"/>
      <c r="F8" s="163" t="s">
        <v>260</v>
      </c>
      <c r="G8" s="5"/>
      <c r="J8" s="161" t="s">
        <v>261</v>
      </c>
      <c r="L8" s="5"/>
      <c r="N8" s="163" t="s">
        <v>262</v>
      </c>
    </row>
    <row r="9" spans="1:15" ht="12.75" thickBot="1" x14ac:dyDescent="0.2">
      <c r="B9" s="38">
        <f>B13</f>
        <v>9025</v>
      </c>
      <c r="D9" s="5"/>
      <c r="F9" s="162">
        <f>E13+G13</f>
        <v>-1160.4300000000003</v>
      </c>
      <c r="G9" s="5"/>
      <c r="J9" s="38">
        <f>I13+J13+K13+L13</f>
        <v>15793</v>
      </c>
      <c r="L9" s="5"/>
      <c r="N9" s="164">
        <f>M13+N13+O13</f>
        <v>7969</v>
      </c>
    </row>
    <row r="10" spans="1:15" x14ac:dyDescent="0.15">
      <c r="D10" s="5"/>
      <c r="G10" s="5"/>
      <c r="L10" s="5"/>
    </row>
    <row r="11" spans="1:15" ht="12.75" thickBo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15">
      <c r="B12" s="161" t="s">
        <v>263</v>
      </c>
      <c r="E12" s="163" t="s">
        <v>264</v>
      </c>
      <c r="G12" s="163" t="s">
        <v>265</v>
      </c>
      <c r="I12" s="161" t="s">
        <v>266</v>
      </c>
      <c r="J12" s="161" t="s">
        <v>267</v>
      </c>
      <c r="K12" s="161" t="s">
        <v>268</v>
      </c>
      <c r="L12" s="161" t="s">
        <v>269</v>
      </c>
      <c r="M12" s="163" t="s">
        <v>270</v>
      </c>
      <c r="N12" s="163" t="s">
        <v>271</v>
      </c>
      <c r="O12" s="163" t="s">
        <v>272</v>
      </c>
    </row>
    <row r="13" spans="1:15" ht="12.75" thickBot="1" x14ac:dyDescent="0.2">
      <c r="B13" s="38">
        <f>A17+B17+C17</f>
        <v>9025</v>
      </c>
      <c r="E13" s="164">
        <f>资产负债表!K15-资产负债表!H15</f>
        <v>8019</v>
      </c>
      <c r="G13" s="162">
        <f>D17+E17+F17+G17</f>
        <v>-9179.43</v>
      </c>
      <c r="H13" s="10"/>
      <c r="I13" s="38">
        <f>资产负债表!F5-资产负债表!C5</f>
        <v>14814</v>
      </c>
      <c r="J13" s="38">
        <f>资产负债表!F6-资产负债表!C6</f>
        <v>0</v>
      </c>
      <c r="K13" s="38">
        <f>资产负债表!F7-资产负债表!C7</f>
        <v>-1206</v>
      </c>
      <c r="L13" s="38">
        <f>资产负债表!F8-资产负债表!C8</f>
        <v>2185</v>
      </c>
      <c r="M13" s="164">
        <f>资产负债表!K5-资产负债表!H5</f>
        <v>8846</v>
      </c>
      <c r="N13" s="164">
        <f>资产负债表!K6-资产负债表!H6</f>
        <v>0</v>
      </c>
      <c r="O13" s="164">
        <f>资产负债表!K7-资产负债表!H7</f>
        <v>-877</v>
      </c>
    </row>
    <row r="14" spans="1:15" x14ac:dyDescent="0.15">
      <c r="H14" s="10"/>
      <c r="I14" s="5"/>
    </row>
    <row r="15" spans="1:15" ht="12.75" thickBot="1" x14ac:dyDescent="0.2">
      <c r="H15" s="10"/>
      <c r="I15" s="5"/>
    </row>
    <row r="16" spans="1:15" ht="12.75" x14ac:dyDescent="0.2">
      <c r="A16" s="161" t="s">
        <v>273</v>
      </c>
      <c r="B16" s="161" t="s">
        <v>274</v>
      </c>
      <c r="C16" s="165" t="s">
        <v>275</v>
      </c>
      <c r="D16" s="163" t="s">
        <v>276</v>
      </c>
      <c r="E16" s="163" t="s">
        <v>277</v>
      </c>
      <c r="F16" s="163" t="s">
        <v>278</v>
      </c>
      <c r="G16" s="163" t="s">
        <v>279</v>
      </c>
      <c r="H16" s="10"/>
      <c r="I16" s="166" t="s">
        <v>280</v>
      </c>
      <c r="J16" s="166" t="s">
        <v>281</v>
      </c>
      <c r="K16" s="166" t="s">
        <v>282</v>
      </c>
    </row>
    <row r="17" spans="1:11" ht="12.75" thickBot="1" x14ac:dyDescent="0.2">
      <c r="A17" s="38">
        <f>资产负债表!F13-资产负债表!C13</f>
        <v>9025</v>
      </c>
      <c r="B17" s="38">
        <f>资产负债表!F14-资产负债表!C14</f>
        <v>0</v>
      </c>
      <c r="C17" s="167">
        <f>资产负债表!F15-资产负债表!C15</f>
        <v>0</v>
      </c>
      <c r="D17" s="164">
        <f>资产负债表!K17-资产负债表!H17</f>
        <v>100</v>
      </c>
      <c r="E17" s="164">
        <f>资产负债表!K18-资产负债表!H18</f>
        <v>200</v>
      </c>
      <c r="F17" s="164">
        <f>资产负债表!K19-资产负债表!H19</f>
        <v>-6043</v>
      </c>
      <c r="G17" s="162">
        <f>A21-B21-C21-D21-E21-F21-G21-H21</f>
        <v>-3436.4300000000003</v>
      </c>
      <c r="I17" s="38"/>
      <c r="J17" s="38"/>
      <c r="K17" s="38"/>
    </row>
    <row r="19" spans="1:11" ht="12.75" thickBot="1" x14ac:dyDescent="0.2"/>
    <row r="20" spans="1:11" ht="12.75" customHeight="1" x14ac:dyDescent="0.15">
      <c r="A20" s="163" t="s">
        <v>283</v>
      </c>
      <c r="B20" s="161" t="s">
        <v>284</v>
      </c>
      <c r="C20" s="161" t="s">
        <v>285</v>
      </c>
      <c r="D20" s="161" t="s">
        <v>286</v>
      </c>
      <c r="E20" s="161" t="s">
        <v>287</v>
      </c>
      <c r="F20" s="161" t="s">
        <v>288</v>
      </c>
      <c r="G20" s="161" t="s">
        <v>289</v>
      </c>
      <c r="H20" s="161" t="s">
        <v>290</v>
      </c>
    </row>
    <row r="21" spans="1:11" ht="18" customHeight="1" thickBot="1" x14ac:dyDescent="0.2">
      <c r="A21" s="164">
        <f>'"利润表"'!I4-'"利润表"'!C4</f>
        <v>34678</v>
      </c>
      <c r="B21" s="38">
        <f>'"利润表"'!I5-'"利润表"'!C5</f>
        <v>21651</v>
      </c>
      <c r="C21" s="38">
        <f>'"利润表"'!I7-'"利润表"'!C7</f>
        <v>11229</v>
      </c>
      <c r="D21" s="38">
        <f>'"利润表"'!I9-'"利润表"'!C9</f>
        <v>4966</v>
      </c>
      <c r="E21" s="38">
        <f>'"利润表"'!I10-'"利润表"'!C10</f>
        <v>0</v>
      </c>
      <c r="F21" s="38">
        <f>('"利润表"'!I13-'"利润表"'!C13)-('"利润表"'!I12-'"利润表"'!C12)</f>
        <v>2208</v>
      </c>
      <c r="G21" s="38">
        <f>'"利润表"'!I15-'"利润表"'!C15</f>
        <v>-247</v>
      </c>
      <c r="H21" s="168">
        <f>'"利润表"'!I17-'"利润表"'!C17</f>
        <v>-1692.57</v>
      </c>
    </row>
  </sheetData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17</vt:i4>
      </vt:variant>
      <vt:variant>
        <vt:lpstr>图表</vt:lpstr>
      </vt:variant>
      <vt:variant>
        <vt:i4>10</vt:i4>
      </vt:variant>
    </vt:vector>
  </HeadingPairs>
  <TitlesOfParts>
    <vt:vector size="27" baseType="lpstr">
      <vt:lpstr>资产负债表</vt:lpstr>
      <vt:lpstr>"利润表"</vt:lpstr>
      <vt:lpstr>营运资本分析</vt:lpstr>
      <vt:lpstr>"营运资本比率分析"</vt:lpstr>
      <vt:lpstr>营运资本金字塔1</vt:lpstr>
      <vt:lpstr>营运资本金字塔2</vt:lpstr>
      <vt:lpstr>营运资本金字塔3</vt:lpstr>
      <vt:lpstr>营运资本金字塔4</vt:lpstr>
      <vt:lpstr>"比率分析"</vt:lpstr>
      <vt:lpstr>"比率金字塔1"</vt:lpstr>
      <vt:lpstr>"比率金字塔2"</vt:lpstr>
      <vt:lpstr>"比率金字塔3"</vt:lpstr>
      <vt:lpstr>"比率金字塔4"</vt:lpstr>
      <vt:lpstr>营运资本现金流量1-2</vt:lpstr>
      <vt:lpstr>营运资本现金流量2-3</vt:lpstr>
      <vt:lpstr>营运资本现金流量3-4</vt:lpstr>
      <vt:lpstr>营运资本现金流量1-4</vt:lpstr>
      <vt:lpstr>营运资本图例</vt:lpstr>
      <vt:lpstr>营运资本所需分析</vt:lpstr>
      <vt:lpstr>短期占用分析</vt:lpstr>
      <vt:lpstr>短期来源分析</vt:lpstr>
      <vt:lpstr>营运资本来源分析</vt:lpstr>
      <vt:lpstr>雷达图1</vt:lpstr>
      <vt:lpstr>雷达图2</vt:lpstr>
      <vt:lpstr>雷达图3</vt:lpstr>
      <vt:lpstr>雷达图4</vt:lpstr>
      <vt:lpstr>总分析雷达图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张艳坤</cp:lastModifiedBy>
  <cp:lastPrinted>2002-04-09T06:02:57Z</cp:lastPrinted>
  <dcterms:created xsi:type="dcterms:W3CDTF">2001-06-06T03:42:13Z</dcterms:created>
  <dcterms:modified xsi:type="dcterms:W3CDTF">2015-05-25T15:54:00Z</dcterms:modified>
</cp:coreProperties>
</file>