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我的坚果云\财务会计\财务报表分析\"/>
    </mc:Choice>
  </mc:AlternateContent>
  <bookViews>
    <workbookView xWindow="360" yWindow="75" windowWidth="12120" windowHeight="9120" tabRatio="293" activeTab="1"/>
  </bookViews>
  <sheets>
    <sheet name="指标表" sheetId="11" r:id="rId1"/>
    <sheet name="动态杜邦分析" sheetId="23" r:id="rId2"/>
  </sheets>
  <calcPr calcId="152511"/>
</workbook>
</file>

<file path=xl/calcChain.xml><?xml version="1.0" encoding="utf-8"?>
<calcChain xmlns="http://schemas.openxmlformats.org/spreadsheetml/2006/main">
  <c r="AA2" i="23" l="1"/>
  <c r="W2" i="23"/>
  <c r="A3" i="23"/>
  <c r="B3" i="23"/>
  <c r="D20" i="23"/>
  <c r="J24" i="23"/>
  <c r="R20" i="23"/>
  <c r="R24" i="23"/>
  <c r="P23" i="23"/>
  <c r="H3" i="23"/>
  <c r="J19" i="23"/>
  <c r="H20" i="23"/>
  <c r="L15" i="23"/>
  <c r="J15" i="23"/>
  <c r="J23" i="23"/>
  <c r="P16" i="23"/>
  <c r="D23" i="23"/>
  <c r="N20" i="23" l="1"/>
  <c r="R19" i="23"/>
  <c r="N24" i="23"/>
  <c r="R23" i="23"/>
  <c r="H19" i="23"/>
  <c r="A2" i="23"/>
  <c r="F23" i="23"/>
  <c r="P24" i="23"/>
  <c r="B2" i="23"/>
  <c r="D24" i="23"/>
  <c r="J16" i="23"/>
  <c r="D19" i="23"/>
  <c r="P15" i="23"/>
  <c r="N7" i="23"/>
  <c r="H4" i="23"/>
  <c r="J20" i="23"/>
  <c r="N23" i="23"/>
  <c r="H23" i="23"/>
  <c r="L16" i="23"/>
  <c r="H24" i="23"/>
  <c r="N8" i="23"/>
  <c r="F24" i="23"/>
  <c r="N12" i="23" l="1"/>
  <c r="P7" i="23"/>
  <c r="N19" i="23"/>
  <c r="N11" i="23"/>
  <c r="L23" i="23"/>
  <c r="F20" i="23"/>
  <c r="L20" i="23" s="1"/>
  <c r="L24" i="23"/>
  <c r="F19" i="23"/>
  <c r="L19" i="23" s="1"/>
  <c r="T24" i="23"/>
  <c r="T23" i="23"/>
  <c r="F16" i="23" l="1"/>
  <c r="H12" i="23" s="1"/>
  <c r="H8" i="23" s="1"/>
  <c r="J4" i="23" s="1"/>
  <c r="P11" i="23"/>
  <c r="F15" i="23"/>
  <c r="H11" i="23" l="1"/>
  <c r="AA3" i="23"/>
  <c r="H7" i="23" l="1"/>
  <c r="J11" i="23"/>
  <c r="AB3" i="23"/>
  <c r="AB5" i="23" s="1"/>
  <c r="Z25" i="23"/>
  <c r="J7" i="23" l="1"/>
  <c r="J3" i="23"/>
  <c r="W3" i="23" l="1"/>
  <c r="N3" i="23"/>
  <c r="V25" i="23" l="1"/>
  <c r="X3" i="23"/>
  <c r="X5" i="23" s="1"/>
</calcChain>
</file>

<file path=xl/sharedStrings.xml><?xml version="1.0" encoding="utf-8"?>
<sst xmlns="http://schemas.openxmlformats.org/spreadsheetml/2006/main" count="98" uniqueCount="87">
  <si>
    <t>净利润</t>
  </si>
  <si>
    <t>不含税销售收入</t>
  </si>
  <si>
    <t>销售成本</t>
  </si>
  <si>
    <t>销售毛利</t>
  </si>
  <si>
    <t>费用总额</t>
  </si>
  <si>
    <t>其中：广告费</t>
  </si>
  <si>
    <t>资产总额</t>
  </si>
  <si>
    <t>负债总额</t>
  </si>
  <si>
    <t>销售净利润率</t>
  </si>
  <si>
    <t>销售毛利率</t>
  </si>
  <si>
    <t>费用率</t>
  </si>
  <si>
    <t>其中：媒体费用率</t>
  </si>
  <si>
    <t>资产负债率</t>
  </si>
  <si>
    <t>销售费用</t>
  </si>
  <si>
    <t>销售收入</t>
  </si>
  <si>
    <t>2月</t>
  </si>
  <si>
    <t>流动资产</t>
  </si>
  <si>
    <t>现金有价证券</t>
  </si>
  <si>
    <t>应收账款</t>
  </si>
  <si>
    <t>存货</t>
  </si>
  <si>
    <t>所得税</t>
  </si>
  <si>
    <t>盈利能力</t>
    <phoneticPr fontId="8" type="noConversion"/>
  </si>
  <si>
    <t>营运能力</t>
    <phoneticPr fontId="8" type="noConversion"/>
  </si>
  <si>
    <t>偿债能力</t>
    <phoneticPr fontId="8" type="noConversion"/>
  </si>
  <si>
    <t>营业成本</t>
    <phoneticPr fontId="14" type="noConversion"/>
  </si>
  <si>
    <t>销售费用</t>
    <phoneticPr fontId="14" type="noConversion"/>
  </si>
  <si>
    <t>管理费用</t>
    <phoneticPr fontId="14" type="noConversion"/>
  </si>
  <si>
    <t>其他费用</t>
    <phoneticPr fontId="14" type="noConversion"/>
  </si>
  <si>
    <t>其他利润</t>
    <phoneticPr fontId="14" type="noConversion"/>
  </si>
  <si>
    <t>1月</t>
  </si>
  <si>
    <t>管理费用</t>
  </si>
  <si>
    <t>资产净利率</t>
    <phoneticPr fontId="14" type="noConversion"/>
  </si>
  <si>
    <t>权益乘数</t>
    <phoneticPr fontId="14" type="noConversion"/>
  </si>
  <si>
    <t>资产周转率</t>
    <phoneticPr fontId="14" type="noConversion"/>
  </si>
  <si>
    <t>销售净利率</t>
    <phoneticPr fontId="14" type="noConversion"/>
  </si>
  <si>
    <t>净利润</t>
    <phoneticPr fontId="14" type="noConversion"/>
  </si>
  <si>
    <t>销售收入</t>
    <phoneticPr fontId="14" type="noConversion"/>
  </si>
  <si>
    <t>资产总额</t>
    <phoneticPr fontId="14" type="noConversion"/>
  </si>
  <si>
    <t>流动资产</t>
    <phoneticPr fontId="14" type="noConversion"/>
  </si>
  <si>
    <t>长期资产</t>
    <phoneticPr fontId="14" type="noConversion"/>
  </si>
  <si>
    <t>所得税</t>
    <phoneticPr fontId="14" type="noConversion"/>
  </si>
  <si>
    <t>全部成本</t>
    <phoneticPr fontId="14" type="noConversion"/>
  </si>
  <si>
    <t>现金有价证券</t>
    <phoneticPr fontId="14" type="noConversion"/>
  </si>
  <si>
    <t>应收账款</t>
    <phoneticPr fontId="14" type="noConversion"/>
  </si>
  <si>
    <t>存货</t>
    <phoneticPr fontId="14" type="noConversion"/>
  </si>
  <si>
    <t>3月</t>
  </si>
  <si>
    <t>4月</t>
  </si>
  <si>
    <t>其他流动资产</t>
    <phoneticPr fontId="14" type="noConversion"/>
  </si>
  <si>
    <t>毛利率</t>
    <phoneticPr fontId="14" type="noConversion"/>
  </si>
  <si>
    <t>费用率</t>
    <phoneticPr fontId="14" type="noConversion"/>
  </si>
  <si>
    <t>权益净利率</t>
    <phoneticPr fontId="14" type="noConversion"/>
  </si>
  <si>
    <t>营业成本</t>
    <phoneticPr fontId="14" type="noConversion"/>
  </si>
  <si>
    <t>行号</t>
    <phoneticPr fontId="14" type="noConversion"/>
  </si>
  <si>
    <t>指标</t>
    <phoneticPr fontId="14" type="noConversion"/>
  </si>
  <si>
    <t>其他费用</t>
  </si>
  <si>
    <t>其他利润</t>
  </si>
  <si>
    <t>$2</t>
    <phoneticPr fontId="14" type="noConversion"/>
  </si>
  <si>
    <t>货币单位：万元</t>
    <phoneticPr fontId="14" type="noConversion"/>
  </si>
  <si>
    <t>标签</t>
    <phoneticPr fontId="24" type="noConversion"/>
  </si>
  <si>
    <t>标签</t>
    <phoneticPr fontId="24" type="noConversion"/>
  </si>
  <si>
    <t>5月</t>
  </si>
  <si>
    <t>6月</t>
  </si>
  <si>
    <t>7月</t>
  </si>
  <si>
    <t>8月</t>
  </si>
  <si>
    <t>9月</t>
  </si>
  <si>
    <t>10月</t>
  </si>
  <si>
    <t>11月</t>
  </si>
  <si>
    <t>12月</t>
  </si>
  <si>
    <t xml:space="preserve">         营业费用</t>
  </si>
  <si>
    <t xml:space="preserve">         管理费用</t>
  </si>
  <si>
    <t xml:space="preserve">         营业费用率</t>
  </si>
  <si>
    <t xml:space="preserve">         管理费用率</t>
  </si>
  <si>
    <r>
      <t>$</t>
    </r>
    <r>
      <rPr>
        <sz val="11"/>
        <rFont val="宋体"/>
        <family val="3"/>
        <charset val="134"/>
      </rPr>
      <t>3</t>
    </r>
    <phoneticPr fontId="14" type="noConversion"/>
  </si>
  <si>
    <r>
      <t>$</t>
    </r>
    <r>
      <rPr>
        <sz val="11"/>
        <rFont val="宋体"/>
        <family val="3"/>
        <charset val="134"/>
      </rPr>
      <t>8</t>
    </r>
    <phoneticPr fontId="14" type="noConversion"/>
  </si>
  <si>
    <r>
      <t>$</t>
    </r>
    <r>
      <rPr>
        <sz val="11"/>
        <rFont val="宋体"/>
        <family val="3"/>
        <charset val="134"/>
      </rPr>
      <t>9</t>
    </r>
    <phoneticPr fontId="14" type="noConversion"/>
  </si>
  <si>
    <r>
      <t>$</t>
    </r>
    <r>
      <rPr>
        <sz val="11"/>
        <rFont val="宋体"/>
        <family val="3"/>
        <charset val="134"/>
      </rPr>
      <t>29</t>
    </r>
    <phoneticPr fontId="14" type="noConversion"/>
  </si>
  <si>
    <r>
      <rPr>
        <sz val="11"/>
        <rFont val="宋体"/>
        <family val="3"/>
        <charset val="134"/>
      </rPr>
      <t>$</t>
    </r>
    <r>
      <rPr>
        <sz val="11"/>
        <rFont val="宋体"/>
        <family val="3"/>
        <charset val="134"/>
      </rPr>
      <t>3</t>
    </r>
    <r>
      <rPr>
        <sz val="11"/>
        <rFont val="宋体"/>
        <family val="3"/>
        <charset val="134"/>
      </rPr>
      <t>3</t>
    </r>
    <phoneticPr fontId="14" type="noConversion"/>
  </si>
  <si>
    <r>
      <t>$</t>
    </r>
    <r>
      <rPr>
        <sz val="11"/>
        <rFont val="宋体"/>
        <family val="3"/>
        <charset val="134"/>
      </rPr>
      <t>34</t>
    </r>
    <phoneticPr fontId="14" type="noConversion"/>
  </si>
  <si>
    <r>
      <t>$</t>
    </r>
    <r>
      <rPr>
        <sz val="11"/>
        <rFont val="宋体"/>
        <family val="3"/>
        <charset val="134"/>
      </rPr>
      <t>35</t>
    </r>
    <phoneticPr fontId="14" type="noConversion"/>
  </si>
  <si>
    <r>
      <t>$</t>
    </r>
    <r>
      <rPr>
        <sz val="11"/>
        <rFont val="宋体"/>
        <family val="3"/>
        <charset val="134"/>
      </rPr>
      <t>30</t>
    </r>
    <phoneticPr fontId="14" type="noConversion"/>
  </si>
  <si>
    <r>
      <t>$</t>
    </r>
    <r>
      <rPr>
        <sz val="11"/>
        <rFont val="宋体"/>
        <family val="3"/>
        <charset val="134"/>
      </rPr>
      <t>31</t>
    </r>
    <phoneticPr fontId="14" type="noConversion"/>
  </si>
  <si>
    <r>
      <t>$</t>
    </r>
    <r>
      <rPr>
        <sz val="11"/>
        <rFont val="宋体"/>
        <family val="3"/>
        <charset val="134"/>
      </rPr>
      <t>32</t>
    </r>
    <phoneticPr fontId="14" type="noConversion"/>
  </si>
  <si>
    <r>
      <t>$</t>
    </r>
    <r>
      <rPr>
        <sz val="11"/>
        <rFont val="宋体"/>
        <family val="3"/>
        <charset val="134"/>
      </rPr>
      <t>10</t>
    </r>
    <phoneticPr fontId="14" type="noConversion"/>
  </si>
  <si>
    <r>
      <t>$</t>
    </r>
    <r>
      <rPr>
        <sz val="10"/>
        <rFont val="宋体"/>
        <family val="3"/>
        <charset val="134"/>
      </rPr>
      <t>26</t>
    </r>
    <phoneticPr fontId="14" type="noConversion"/>
  </si>
  <si>
    <t>月份</t>
    <phoneticPr fontId="3" type="noConversion"/>
  </si>
  <si>
    <t xml:space="preserve"> </t>
    <phoneticPr fontId="28" type="noConversion"/>
  </si>
  <si>
    <r>
      <t>t</t>
    </r>
    <r>
      <rPr>
        <sz val="11"/>
        <rFont val="宋体"/>
        <family val="3"/>
        <charset val="134"/>
      </rPr>
      <t>jrzzl.com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</si>
</sst>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 * #,##0.00_ ;_ * \-#,##0.00_ ;_ * &quot;-&quot;??_ ;_ @_ "/>
    <numFmt numFmtId="176" formatCode="_ * #,##0.0_ ;_ * \-#,##0.0_ ;_ * &quot;-&quot;??_ ;_ @_ "/>
    <numFmt numFmtId="177" formatCode="0.0%"/>
    <numFmt numFmtId="178" formatCode="_ * #,##0_ ;_ * \-#,##0_ ;_ * &quot;-&quot;??_ ;_ @_ "/>
    <numFmt numFmtId="179" formatCode="#,##0.0"/>
    <numFmt numFmtId="180" formatCode="_ * #,##0.00000_ ;_ * \-#,##0.00000_ ;_ * &quot;-&quot;??_ ;_ @_ "/>
    <numFmt numFmtId="181" formatCode="0_ "/>
  </numFmts>
  <fonts count="36">
    <font>
      <sz val="10"/>
      <name val="宋体"/>
      <charset val="134"/>
    </font>
    <font>
      <sz val="10"/>
      <name val="宋体"/>
      <family val="3"/>
      <charset val="134"/>
    </font>
    <font>
      <u/>
      <sz val="10"/>
      <color indexed="12"/>
      <name val="宋体"/>
      <family val="3"/>
      <charset val="134"/>
    </font>
    <font>
      <sz val="9"/>
      <name val="宋体"/>
      <family val="3"/>
      <charset val="134"/>
    </font>
    <font>
      <sz val="11"/>
      <name val="Arial"/>
      <family val="2"/>
    </font>
    <font>
      <sz val="10"/>
      <color indexed="8"/>
      <name val="Palatino Linotype"/>
      <family val="1"/>
    </font>
    <font>
      <b/>
      <sz val="11"/>
      <name val="Arial"/>
      <family val="2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0"/>
      <name val="Arial"/>
      <family val="2"/>
    </font>
    <font>
      <b/>
      <sz val="9"/>
      <name val="宋体"/>
      <family val="3"/>
      <charset val="134"/>
    </font>
    <font>
      <sz val="10"/>
      <color indexed="55"/>
      <name val="宋体"/>
      <family val="3"/>
      <charset val="134"/>
    </font>
    <font>
      <sz val="10"/>
      <color indexed="55"/>
      <name val="Arial"/>
      <family val="2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0"/>
      <color indexed="32"/>
      <name val="宋体"/>
      <family val="3"/>
      <charset val="134"/>
    </font>
    <font>
      <sz val="9"/>
      <name val="宋体"/>
      <family val="3"/>
      <charset val="134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0"/>
      <name val="宋体"/>
      <family val="3"/>
      <charset val="134"/>
    </font>
    <font>
      <b/>
      <sz val="11"/>
      <color theme="0"/>
      <name val="方正兰亭黑_GBK"/>
      <family val="3"/>
      <charset val="134"/>
    </font>
    <font>
      <b/>
      <sz val="11"/>
      <name val="方正兰亭黑_GBK"/>
      <family val="3"/>
      <charset val="134"/>
    </font>
    <font>
      <sz val="11"/>
      <name val="方正兰亭黑_GBK"/>
      <family val="3"/>
      <charset val="134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17579D"/>
        <bgColor indexed="64"/>
      </patternFill>
    </fill>
    <fill>
      <patternFill patternType="solid">
        <fgColor rgb="FFB7DBF3"/>
        <bgColor indexed="64"/>
      </patternFill>
    </fill>
    <fill>
      <patternFill patternType="solid">
        <fgColor rgb="FFEAF5F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6CB5E7"/>
      </left>
      <right style="thin">
        <color rgb="FF6CB5E7"/>
      </right>
      <top style="thin">
        <color rgb="FF6CB5E7"/>
      </top>
      <bottom/>
      <diagonal/>
    </border>
    <border>
      <left style="thin">
        <color rgb="FF6CB5E7"/>
      </left>
      <right style="thin">
        <color rgb="FF6CB5E7"/>
      </right>
      <top/>
      <bottom/>
      <diagonal/>
    </border>
    <border>
      <left style="thin">
        <color rgb="FF6CB5E7"/>
      </left>
      <right style="thin">
        <color rgb="FF6CB5E7"/>
      </right>
      <top/>
      <bottom style="thin">
        <color rgb="FF6CB5E7"/>
      </bottom>
      <diagonal/>
    </border>
    <border>
      <left style="thin">
        <color rgb="FF6CB5E7"/>
      </left>
      <right/>
      <top style="thin">
        <color rgb="FF6CB5E7"/>
      </top>
      <bottom/>
      <diagonal/>
    </border>
    <border>
      <left/>
      <right/>
      <top style="thin">
        <color rgb="FF6CB5E7"/>
      </top>
      <bottom/>
      <diagonal/>
    </border>
    <border>
      <left/>
      <right style="thin">
        <color rgb="FF6CB5E7"/>
      </right>
      <top style="thin">
        <color rgb="FF6CB5E7"/>
      </top>
      <bottom/>
      <diagonal/>
    </border>
    <border>
      <left style="thin">
        <color rgb="FF6CB5E7"/>
      </left>
      <right/>
      <top/>
      <bottom/>
      <diagonal/>
    </border>
    <border>
      <left/>
      <right style="thin">
        <color rgb="FF6CB5E7"/>
      </right>
      <top/>
      <bottom/>
      <diagonal/>
    </border>
    <border>
      <left style="thin">
        <color rgb="FF6CB5E7"/>
      </left>
      <right/>
      <top/>
      <bottom style="thin">
        <color rgb="FF6CB5E7"/>
      </bottom>
      <diagonal/>
    </border>
    <border>
      <left/>
      <right/>
      <top/>
      <bottom style="thin">
        <color rgb="FF6CB5E7"/>
      </bottom>
      <diagonal/>
    </border>
    <border>
      <left/>
      <right style="thin">
        <color rgb="FF6CB5E7"/>
      </right>
      <top/>
      <bottom style="thin">
        <color rgb="FF6CB5E7"/>
      </bottom>
      <diagonal/>
    </border>
  </borders>
  <cellStyleXfs count="7">
    <xf numFmtId="0" fontId="0" fillId="0" borderId="0"/>
    <xf numFmtId="0" fontId="5" fillId="0" borderId="0"/>
    <xf numFmtId="9" fontId="1" fillId="0" borderId="0" applyFont="0" applyFill="0" applyBorder="0" applyAlignment="0" applyProtection="0"/>
    <xf numFmtId="0" fontId="9" fillId="0" borderId="0">
      <alignment vertical="center"/>
    </xf>
    <xf numFmtId="0" fontId="19" fillId="0" borderId="0"/>
    <xf numFmtId="0" fontId="2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4" fillId="0" borderId="0" xfId="0" applyFont="1" applyFill="1" applyBorder="1"/>
    <xf numFmtId="43" fontId="4" fillId="0" borderId="0" xfId="6" applyNumberFormat="1" applyFont="1" applyFill="1" applyBorder="1" applyAlignment="1"/>
    <xf numFmtId="176" fontId="6" fillId="0" borderId="0" xfId="6" applyNumberFormat="1" applyFont="1" applyFill="1" applyBorder="1" applyAlignment="1">
      <alignment horizontal="right"/>
    </xf>
    <xf numFmtId="176" fontId="6" fillId="0" borderId="0" xfId="6" applyNumberFormat="1" applyFont="1" applyFill="1" applyBorder="1" applyAlignment="1"/>
    <xf numFmtId="176" fontId="4" fillId="0" borderId="0" xfId="6" applyNumberFormat="1" applyFont="1" applyFill="1" applyBorder="1" applyAlignment="1">
      <alignment horizontal="right"/>
    </xf>
    <xf numFmtId="176" fontId="4" fillId="0" borderId="0" xfId="6" applyNumberFormat="1" applyFont="1" applyFill="1" applyBorder="1" applyAlignment="1"/>
    <xf numFmtId="176" fontId="6" fillId="0" borderId="0" xfId="6" applyNumberFormat="1" applyFont="1" applyFill="1" applyBorder="1" applyAlignment="1">
      <alignment horizontal="left"/>
    </xf>
    <xf numFmtId="177" fontId="6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6" applyNumberFormat="1" applyFont="1" applyFill="1" applyBorder="1" applyAlignment="1">
      <alignment horizontal="right"/>
    </xf>
    <xf numFmtId="0" fontId="29" fillId="0" borderId="0" xfId="0" applyFont="1" applyFill="1" applyBorder="1"/>
    <xf numFmtId="0" fontId="1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4" fontId="6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right" vertical="center"/>
    </xf>
    <xf numFmtId="180" fontId="17" fillId="0" borderId="0" xfId="0" applyNumberFormat="1" applyFont="1" applyAlignment="1">
      <alignment horizontal="center" vertical="center"/>
    </xf>
    <xf numFmtId="0" fontId="30" fillId="4" borderId="2" xfId="0" applyNumberFormat="1" applyFont="1" applyFill="1" applyBorder="1" applyAlignment="1">
      <alignment horizontal="center" vertical="center"/>
    </xf>
    <xf numFmtId="10" fontId="6" fillId="5" borderId="3" xfId="2" applyNumberFormat="1" applyFont="1" applyFill="1" applyBorder="1" applyAlignment="1">
      <alignment horizontal="center" vertical="center"/>
    </xf>
    <xf numFmtId="4" fontId="6" fillId="5" borderId="3" xfId="2" applyNumberFormat="1" applyFont="1" applyFill="1" applyBorder="1" applyAlignment="1">
      <alignment horizontal="center" vertical="center"/>
    </xf>
    <xf numFmtId="10" fontId="4" fillId="6" borderId="4" xfId="2" applyNumberFormat="1" applyFont="1" applyFill="1" applyBorder="1" applyAlignment="1">
      <alignment horizontal="center" vertical="center"/>
    </xf>
    <xf numFmtId="4" fontId="4" fillId="6" borderId="4" xfId="2" applyNumberFormat="1" applyFont="1" applyFill="1" applyBorder="1" applyAlignment="1">
      <alignment horizontal="center" vertical="center"/>
    </xf>
    <xf numFmtId="179" fontId="6" fillId="5" borderId="3" xfId="2" applyNumberFormat="1" applyFont="1" applyFill="1" applyBorder="1" applyAlignment="1">
      <alignment horizontal="center" vertical="center"/>
    </xf>
    <xf numFmtId="179" fontId="17" fillId="0" borderId="0" xfId="0" applyNumberFormat="1" applyFont="1" applyAlignment="1">
      <alignment horizontal="center" vertical="center"/>
    </xf>
    <xf numFmtId="179" fontId="4" fillId="6" borderId="4" xfId="0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7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1" fillId="4" borderId="2" xfId="0" applyNumberFormat="1" applyFont="1" applyFill="1" applyBorder="1" applyAlignment="1">
      <alignment horizontal="center" vertical="center"/>
    </xf>
    <xf numFmtId="10" fontId="0" fillId="2" borderId="0" xfId="0" applyNumberFormat="1" applyFill="1" applyAlignment="1">
      <alignment vertical="center"/>
    </xf>
    <xf numFmtId="9" fontId="0" fillId="0" borderId="0" xfId="2" applyNumberFormat="1" applyFont="1" applyAlignment="1">
      <alignment vertical="center"/>
    </xf>
    <xf numFmtId="3" fontId="0" fillId="0" borderId="0" xfId="2" applyNumberFormat="1" applyFont="1" applyAlignment="1">
      <alignment vertical="center"/>
    </xf>
    <xf numFmtId="179" fontId="0" fillId="2" borderId="0" xfId="0" applyNumberFormat="1" applyFill="1" applyAlignment="1">
      <alignment vertical="center"/>
    </xf>
    <xf numFmtId="0" fontId="15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181" fontId="22" fillId="0" borderId="0" xfId="4" applyNumberFormat="1" applyFont="1" applyFill="1"/>
    <xf numFmtId="10" fontId="22" fillId="3" borderId="0" xfId="4" applyNumberFormat="1" applyFont="1" applyFill="1"/>
    <xf numFmtId="9" fontId="22" fillId="0" borderId="0" xfId="4" applyNumberFormat="1" applyFont="1" applyFill="1"/>
    <xf numFmtId="0" fontId="23" fillId="0" borderId="0" xfId="0" applyFont="1" applyAlignment="1">
      <alignment vertical="center"/>
    </xf>
    <xf numFmtId="3" fontId="0" fillId="0" borderId="0" xfId="0" applyNumberFormat="1" applyAlignment="1">
      <alignment horizontal="center" vertical="center"/>
    </xf>
    <xf numFmtId="3" fontId="23" fillId="0" borderId="0" xfId="0" applyNumberFormat="1" applyFont="1" applyAlignment="1">
      <alignment vertical="center"/>
    </xf>
    <xf numFmtId="3" fontId="21" fillId="0" borderId="0" xfId="0" applyNumberFormat="1" applyFont="1" applyAlignment="1">
      <alignment vertical="center"/>
    </xf>
    <xf numFmtId="3" fontId="22" fillId="0" borderId="0" xfId="0" applyNumberFormat="1" applyFont="1" applyAlignment="1">
      <alignment vertical="center"/>
    </xf>
    <xf numFmtId="3" fontId="22" fillId="0" borderId="0" xfId="4" applyNumberFormat="1" applyFont="1" applyFill="1"/>
    <xf numFmtId="3" fontId="12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vertical="center"/>
    </xf>
    <xf numFmtId="179" fontId="22" fillId="3" borderId="0" xfId="4" applyNumberFormat="1" applyFont="1" applyFill="1"/>
    <xf numFmtId="49" fontId="25" fillId="0" borderId="0" xfId="0" applyNumberFormat="1" applyFont="1" applyAlignment="1">
      <alignment vertical="center"/>
    </xf>
    <xf numFmtId="49" fontId="26" fillId="0" borderId="0" xfId="0" applyNumberFormat="1" applyFont="1" applyAlignment="1">
      <alignment vertical="center"/>
    </xf>
    <xf numFmtId="0" fontId="27" fillId="0" borderId="0" xfId="5" applyFont="1" applyFill="1" applyBorder="1" applyAlignment="1" applyProtection="1">
      <alignment vertical="center"/>
    </xf>
    <xf numFmtId="0" fontId="33" fillId="0" borderId="0" xfId="0" applyFont="1" applyFill="1" applyBorder="1"/>
    <xf numFmtId="0" fontId="34" fillId="0" borderId="0" xfId="0" applyFont="1" applyFill="1" applyBorder="1"/>
    <xf numFmtId="0" fontId="33" fillId="0" borderId="0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 indent="1"/>
    </xf>
    <xf numFmtId="0" fontId="34" fillId="0" borderId="0" xfId="0" applyFont="1" applyFill="1" applyBorder="1" applyAlignment="1">
      <alignment horizontal="left"/>
    </xf>
    <xf numFmtId="0" fontId="32" fillId="8" borderId="1" xfId="0" applyNumberFormat="1" applyFont="1" applyFill="1" applyBorder="1" applyAlignment="1">
      <alignment horizontal="center" vertical="center"/>
    </xf>
    <xf numFmtId="0" fontId="30" fillId="8" borderId="1" xfId="0" quotePrefix="1" applyNumberFormat="1" applyFont="1" applyFill="1" applyBorder="1" applyAlignment="1">
      <alignment horizontal="center" vertical="center"/>
    </xf>
    <xf numFmtId="0" fontId="30" fillId="8" borderId="1" xfId="0" applyNumberFormat="1" applyFont="1" applyFill="1" applyBorder="1" applyAlignment="1">
      <alignment horizontal="center" vertical="center"/>
    </xf>
    <xf numFmtId="0" fontId="31" fillId="4" borderId="5" xfId="0" applyNumberFormat="1" applyFont="1" applyFill="1" applyBorder="1" applyAlignment="1">
      <alignment horizontal="center" vertical="center"/>
    </xf>
    <xf numFmtId="0" fontId="30" fillId="4" borderId="6" xfId="0" applyNumberFormat="1" applyFont="1" applyFill="1" applyBorder="1" applyAlignment="1">
      <alignment horizontal="center" vertical="center"/>
    </xf>
    <xf numFmtId="0" fontId="30" fillId="4" borderId="7" xfId="0" applyNumberFormat="1" applyFont="1" applyFill="1" applyBorder="1" applyAlignment="1">
      <alignment horizontal="center" vertical="center"/>
    </xf>
    <xf numFmtId="10" fontId="4" fillId="6" borderId="10" xfId="2" applyNumberFormat="1" applyFont="1" applyFill="1" applyBorder="1" applyAlignment="1">
      <alignment horizontal="center" vertical="center"/>
    </xf>
    <xf numFmtId="10" fontId="4" fillId="6" borderId="11" xfId="2" applyNumberFormat="1" applyFont="1" applyFill="1" applyBorder="1" applyAlignment="1">
      <alignment horizontal="center" vertical="center"/>
    </xf>
    <xf numFmtId="10" fontId="4" fillId="6" borderId="12" xfId="2" applyNumberFormat="1" applyFont="1" applyFill="1" applyBorder="1" applyAlignment="1">
      <alignment horizontal="center" vertical="center"/>
    </xf>
    <xf numFmtId="179" fontId="35" fillId="5" borderId="3" xfId="2" applyNumberFormat="1" applyFont="1" applyFill="1" applyBorder="1" applyAlignment="1">
      <alignment horizontal="center" vertical="center"/>
    </xf>
    <xf numFmtId="10" fontId="35" fillId="5" borderId="8" xfId="2" applyNumberFormat="1" applyFont="1" applyFill="1" applyBorder="1" applyAlignment="1">
      <alignment horizontal="center" vertical="center"/>
    </xf>
    <xf numFmtId="10" fontId="35" fillId="5" borderId="0" xfId="2" applyNumberFormat="1" applyFont="1" applyFill="1" applyBorder="1" applyAlignment="1">
      <alignment horizontal="center" vertical="center"/>
    </xf>
    <xf numFmtId="10" fontId="35" fillId="5" borderId="9" xfId="2" applyNumberFormat="1" applyFont="1" applyFill="1" applyBorder="1" applyAlignment="1">
      <alignment horizontal="center" vertical="center"/>
    </xf>
  </cellXfs>
  <cellStyles count="7">
    <cellStyle name="Normal 4" xfId="1"/>
    <cellStyle name="百分比" xfId="2" builtinId="5"/>
    <cellStyle name="常规" xfId="0" builtinId="0"/>
    <cellStyle name="常规 2" xfId="3"/>
    <cellStyle name="常规_lwx 仿xcelsius仪表盘MeterChart2 全" xfId="4"/>
    <cellStyle name="超链接" xfId="5" builtinId="8"/>
    <cellStyle name="千位分隔" xfId="6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375"/>
          <c:y val="6.8376639094543723E-2"/>
          <c:w val="0.796875"/>
          <c:h val="0.87180214845543247"/>
        </c:manualLayout>
      </c:layout>
      <c:doughnutChart>
        <c:varyColors val="1"/>
        <c:ser>
          <c:idx val="0"/>
          <c:order val="0"/>
          <c:tx>
            <c:v>内圈标签</c:v>
          </c:tx>
          <c:spPr>
            <a:noFill/>
            <a:ln w="25400">
              <a:noFill/>
            </a:ln>
          </c:spPr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Pt>
            <c:idx val="7"/>
            <c:bubble3D val="0"/>
          </c:dPt>
          <c:dPt>
            <c:idx val="8"/>
            <c:bubble3D val="0"/>
          </c:dPt>
          <c:dPt>
            <c:idx val="9"/>
            <c:bubble3D val="0"/>
          </c:dPt>
          <c:dPt>
            <c:idx val="10"/>
            <c:bubble3D val="0"/>
          </c:dPt>
          <c:dPt>
            <c:idx val="11"/>
            <c:bubble3D val="0"/>
          </c:dPt>
          <c:dPt>
            <c:idx val="12"/>
            <c:bubble3D val="0"/>
          </c:dPt>
          <c:dPt>
            <c:idx val="13"/>
            <c:bubble3D val="0"/>
          </c:dPt>
          <c:dPt>
            <c:idx val="14"/>
            <c:bubble3D val="0"/>
          </c:dPt>
          <c:dPt>
            <c:idx val="15"/>
            <c:bubble3D val="0"/>
          </c:dPt>
          <c:dPt>
            <c:idx val="16"/>
            <c:bubble3D val="0"/>
          </c:dPt>
          <c:dPt>
            <c:idx val="17"/>
            <c:bubble3D val="0"/>
          </c:dPt>
          <c:dPt>
            <c:idx val="18"/>
            <c:bubble3D val="0"/>
          </c:dPt>
          <c:dPt>
            <c:idx val="19"/>
            <c:bubble3D val="0"/>
          </c:dPt>
          <c:dPt>
            <c:idx val="20"/>
            <c:bubble3D val="0"/>
          </c:dPt>
          <c:dPt>
            <c:idx val="21"/>
            <c:bubble3D val="0"/>
          </c:dPt>
          <c:dPt>
            <c:idx val="22"/>
            <c:bubble3D val="0"/>
          </c:dPt>
          <c:dLbls>
            <c:dLbl>
              <c:idx val="0"/>
              <c:layout/>
              <c:tx>
                <c:strRef>
                  <c:f>动态杜邦分析!$V$3</c:f>
                  <c:strCache>
                    <c:ptCount val="1"/>
                    <c:pt idx="0">
                      <c:v>0%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{761B9415-AA1B-448F-B3F2-CF70692CA1F2}</c15:txfldGUID>
                      <c15:f>动态杜邦分析!$V$3</c15:f>
                      <c15:dlblFieldTableCache>
                        <c:ptCount val="1"/>
                        <c:pt idx="0">
                          <c:v>0%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动态杜邦分析!$V$4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{9EDDFDAC-AD12-49F3-9220-3A86C1FAA911}</c15:txfldGUID>
                      <c15:f>动态杜邦分析!$V$4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动态杜邦分析!$V$5</c:f>
                  <c:strCache>
                    <c:ptCount val="1"/>
                    <c:pt idx="0">
                      <c:v>1%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{4334F12B-853D-47C6-BDAB-0F910DE83F56}</c15:txfldGUID>
                      <c15:f>动态杜邦分析!$V$5</c15:f>
                      <c15:dlblFieldTableCache>
                        <c:ptCount val="1"/>
                        <c:pt idx="0">
                          <c:v>1%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动态杜邦分析!$V$6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{7AB8FC7C-8260-4CB8-A40F-E92617B11C8A}</c15:txfldGUID>
                      <c15:f>动态杜邦分析!$V$6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/>
              <c:tx>
                <c:strRef>
                  <c:f>动态杜邦分析!$V$7</c:f>
                  <c:strCache>
                    <c:ptCount val="1"/>
                    <c:pt idx="0">
                      <c:v>2%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{501B8A27-652C-4A61-8C43-4FDC4C68D8DF}</c15:txfldGUID>
                      <c15:f>动态杜邦分析!$V$7</c15:f>
                      <c15:dlblFieldTableCache>
                        <c:ptCount val="1"/>
                        <c:pt idx="0">
                          <c:v>2%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动态杜邦分析!$V$8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{66887A29-51F5-4BEF-A540-151C2AD85D6D}</c15:txfldGUID>
                      <c15:f>动态杜邦分析!$V$8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动态杜邦分析!$V$9</c:f>
                  <c:strCache>
                    <c:ptCount val="1"/>
                    <c:pt idx="0">
                      <c:v>3%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{5BCE8A59-D0F0-469F-BF86-050252A16AD1}</c15:txfldGUID>
                      <c15:f>动态杜邦分析!$V$9</c15:f>
                      <c15:dlblFieldTableCache>
                        <c:ptCount val="1"/>
                        <c:pt idx="0">
                          <c:v>3%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动态杜邦分析!$V$10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{C48D6E12-C446-4292-96C5-1EB7216DE615}</c15:txfldGUID>
                      <c15:f>动态杜邦分析!$V$10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/>
              <c:tx>
                <c:strRef>
                  <c:f>动态杜邦分析!$V$11</c:f>
                  <c:strCache>
                    <c:ptCount val="1"/>
                    <c:pt idx="0">
                      <c:v>4%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{A830DB20-E5AD-4886-A6B2-5FDDED8F3EB7}</c15:txfldGUID>
                      <c15:f>动态杜邦分析!$V$11</c15:f>
                      <c15:dlblFieldTableCache>
                        <c:ptCount val="1"/>
                        <c:pt idx="0">
                          <c:v>4%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动态杜邦分析!$V$12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{3D4E55F9-69B1-4829-BA77-8155BDE1B867}</c15:txfldGUID>
                      <c15:f>动态杜邦分析!$V$12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/>
              <c:tx>
                <c:strRef>
                  <c:f>动态杜邦分析!$V$13</c:f>
                  <c:strCache>
                    <c:ptCount val="1"/>
                    <c:pt idx="0">
                      <c:v>5%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{5D1342F1-7A33-44D0-81B3-24E7B8338F5D}</c15:txfldGUID>
                      <c15:f>动态杜邦分析!$V$13</c15:f>
                      <c15:dlblFieldTableCache>
                        <c:ptCount val="1"/>
                        <c:pt idx="0">
                          <c:v>5%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/>
              <c:tx>
                <c:strRef>
                  <c:f>动态杜邦分析!$V$14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{EA1F2CEF-A912-4B47-B499-60220B35F238}</c15:txfldGUID>
                      <c15:f>动态杜邦分析!$V$14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layout/>
              <c:tx>
                <c:strRef>
                  <c:f>动态杜邦分析!$V$15</c:f>
                  <c:strCache>
                    <c:ptCount val="1"/>
                    <c:pt idx="0">
                      <c:v>6%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{5A54E92D-34E2-4E92-BCD2-422B5E6E5724}</c15:txfldGUID>
                      <c15:f>动态杜邦分析!$V$15</c15:f>
                      <c15:dlblFieldTableCache>
                        <c:ptCount val="1"/>
                        <c:pt idx="0">
                          <c:v>6%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/>
              <c:tx>
                <c:strRef>
                  <c:f>动态杜邦分析!$V$16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{C81D9C7D-2919-488D-96F6-2ED3BAB3AD86}</c15:txfldGUID>
                      <c15:f>动态杜邦分析!$V$16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/>
              <c:tx>
                <c:strRef>
                  <c:f>动态杜邦分析!$V$17</c:f>
                  <c:strCache>
                    <c:ptCount val="1"/>
                    <c:pt idx="0">
                      <c:v>7%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{B2DA4CAD-0135-471A-BB52-9CE445A0D834}</c15:txfldGUID>
                      <c15:f>动态杜邦分析!$V$17</c15:f>
                      <c15:dlblFieldTableCache>
                        <c:ptCount val="1"/>
                        <c:pt idx="0">
                          <c:v>7%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/>
              <c:tx>
                <c:strRef>
                  <c:f>动态杜邦分析!$V$18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{55AB65DA-ADDD-4FC8-B8F8-2366C7AE9D5B}</c15:txfldGUID>
                      <c15:f>动态杜邦分析!$V$18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layout/>
              <c:tx>
                <c:strRef>
                  <c:f>动态杜邦分析!$V$19</c:f>
                  <c:strCache>
                    <c:ptCount val="1"/>
                    <c:pt idx="0">
                      <c:v>8%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{80C7185A-3BE0-4954-B8C0-59B5747EF298}</c15:txfldGUID>
                      <c15:f>动态杜邦分析!$V$19</c15:f>
                      <c15:dlblFieldTableCache>
                        <c:ptCount val="1"/>
                        <c:pt idx="0">
                          <c:v>8%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/>
              <c:tx>
                <c:strRef>
                  <c:f>动态杜邦分析!$V$20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{F2DBE869-F443-4EE8-ACA8-EB52DBCF29FB}</c15:txfldGUID>
                      <c15:f>动态杜邦分析!$V$20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/>
              <c:tx>
                <c:strRef>
                  <c:f>动态杜邦分析!$V$21</c:f>
                  <c:strCache>
                    <c:ptCount val="1"/>
                    <c:pt idx="0">
                      <c:v>9%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{FC16500D-88DF-438C-96EA-C7E69BAE27E6}</c15:txfldGUID>
                      <c15:f>动态杜邦分析!$V$21</c15:f>
                      <c15:dlblFieldTableCache>
                        <c:ptCount val="1"/>
                        <c:pt idx="0">
                          <c:v>9%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/>
              <c:tx>
                <c:strRef>
                  <c:f>动态杜邦分析!$V$22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{0D6D63EC-004A-4384-A5FC-EE4C9C052320}</c15:txfldGUID>
                      <c15:f>动态杜邦分析!$V$22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layout/>
              <c:tx>
                <c:strRef>
                  <c:f>动态杜邦分析!$V$23</c:f>
                  <c:strCache>
                    <c:ptCount val="1"/>
                    <c:pt idx="0">
                      <c:v>10%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{CA877735-AAE4-49F5-B4FB-C4EED93F7958}</c15:txfldGUID>
                      <c15:f>动态杜邦分析!$V$23</c15:f>
                      <c15:dlblFieldTableCache>
                        <c:ptCount val="1"/>
                        <c:pt idx="0">
                          <c:v>10%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/>
              <c:tx>
                <c:strRef>
                  <c:f>动态杜邦分析!$V$24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{F38FCE8E-EF94-451C-A348-3A64CAA2F8F9}</c15:txfldGUID>
                      <c15:f>动态杜邦分析!$V$24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>
                <c:manualLayout>
                  <c:x val="0"/>
                  <c:y val="-0.15948963317384371"/>
                </c:manualLayout>
              </c:layout>
              <c:tx>
                <c:strRef>
                  <c:f>动态杜邦分析!$V$25</c:f>
                  <c:strCache>
                    <c:ptCount val="1"/>
                    <c:pt idx="0">
                      <c:v>2.80%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1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{ED43BE84-E319-45EF-B0C6-F736F7071CD9}</c15:txfldGUID>
                      <c15:f>动态杜邦分析!$V$25</c15:f>
                      <c15:dlblFieldTableCache>
                        <c:ptCount val="1"/>
                        <c:pt idx="0">
                          <c:v>2.80%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Lit>
              <c:formatCode>General</c:formatCode>
              <c:ptCount val="23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</c:numLit>
          </c:cat>
          <c:val>
            <c:numLit>
              <c:formatCode>General</c:formatCode>
              <c:ptCount val="23"/>
              <c:pt idx="0">
                <c:v>0</c:v>
              </c:pt>
              <c:pt idx="1">
                <c:v>27</c:v>
              </c:pt>
              <c:pt idx="2">
                <c:v>0</c:v>
              </c:pt>
              <c:pt idx="3">
                <c:v>27</c:v>
              </c:pt>
              <c:pt idx="4">
                <c:v>0</c:v>
              </c:pt>
              <c:pt idx="5">
                <c:v>27</c:v>
              </c:pt>
              <c:pt idx="6">
                <c:v>0</c:v>
              </c:pt>
              <c:pt idx="7">
                <c:v>27</c:v>
              </c:pt>
              <c:pt idx="8">
                <c:v>0</c:v>
              </c:pt>
              <c:pt idx="9">
                <c:v>27</c:v>
              </c:pt>
              <c:pt idx="10">
                <c:v>0</c:v>
              </c:pt>
              <c:pt idx="11">
                <c:v>27</c:v>
              </c:pt>
              <c:pt idx="12">
                <c:v>0</c:v>
              </c:pt>
              <c:pt idx="13">
                <c:v>27</c:v>
              </c:pt>
              <c:pt idx="14">
                <c:v>0</c:v>
              </c:pt>
              <c:pt idx="15">
                <c:v>27</c:v>
              </c:pt>
              <c:pt idx="16">
                <c:v>0</c:v>
              </c:pt>
              <c:pt idx="17">
                <c:v>27</c:v>
              </c:pt>
              <c:pt idx="18">
                <c:v>0</c:v>
              </c:pt>
              <c:pt idx="19">
                <c:v>27</c:v>
              </c:pt>
              <c:pt idx="20">
                <c:v>0</c:v>
              </c:pt>
              <c:pt idx="21">
                <c:v>0</c:v>
              </c:pt>
              <c:pt idx="22">
                <c:v>90</c:v>
              </c:pt>
            </c:numLit>
          </c:val>
        </c:ser>
        <c:ser>
          <c:idx val="1"/>
          <c:order val="1"/>
          <c:tx>
            <c:v>预警色带</c:v>
          </c:tx>
          <c:spPr>
            <a:noFill/>
            <a:ln w="25400">
              <a:noFill/>
            </a:ln>
          </c:spPr>
          <c:dPt>
            <c:idx val="0"/>
            <c:bubble3D val="0"/>
            <c:spPr>
              <a:gradFill rotWithShape="0">
                <a:gsLst>
                  <a:gs pos="0">
                    <a:srgbClr val="FF0000"/>
                  </a:gs>
                  <a:gs pos="100000">
                    <a:srgbClr val="00FF00"/>
                  </a:gs>
                </a:gsLst>
                <a:lin ang="0" scaled="1"/>
              </a:gradFill>
              <a:ln w="25400">
                <a:noFill/>
              </a:ln>
            </c:spPr>
          </c:dPt>
          <c:dPt>
            <c:idx val="1"/>
            <c:bubble3D val="0"/>
            <c:spPr>
              <a:noFill/>
              <a:ln w="25400">
                <a:noFill/>
              </a:ln>
            </c:spPr>
          </c:dPt>
          <c:dPt>
            <c:idx val="2"/>
            <c:bubble3D val="0"/>
            <c:spPr>
              <a:noFill/>
              <a:ln w="25400">
                <a:noFill/>
              </a:ln>
            </c:spPr>
          </c:dPt>
          <c:dPt>
            <c:idx val="3"/>
            <c:bubble3D val="0"/>
            <c:spPr>
              <a:noFill/>
              <a:ln w="25400">
                <a:noFill/>
              </a:ln>
            </c:spPr>
          </c:dPt>
          <c:dPt>
            <c:idx val="4"/>
            <c:bubble3D val="0"/>
            <c:spPr>
              <a:noFill/>
              <a:ln w="25400">
                <a:noFill/>
              </a:ln>
            </c:spPr>
          </c:dPt>
          <c:dPt>
            <c:idx val="5"/>
            <c:bubble3D val="0"/>
            <c:spPr>
              <a:noFill/>
              <a:ln w="25400">
                <a:noFill/>
              </a:ln>
            </c:spPr>
          </c:dPt>
          <c:dPt>
            <c:idx val="6"/>
            <c:bubble3D val="0"/>
            <c:spPr>
              <a:noFill/>
              <a:ln w="25400">
                <a:noFill/>
              </a:ln>
            </c:spPr>
          </c:dPt>
          <c:dPt>
            <c:idx val="7"/>
            <c:bubble3D val="0"/>
            <c:spPr>
              <a:noFill/>
              <a:ln w="25400">
                <a:noFill/>
              </a:ln>
            </c:spPr>
          </c:dPt>
          <c:dPt>
            <c:idx val="8"/>
            <c:bubble3D val="0"/>
            <c:spPr>
              <a:noFill/>
              <a:ln w="25400">
                <a:noFill/>
              </a:ln>
            </c:spPr>
          </c:dPt>
          <c:dPt>
            <c:idx val="9"/>
            <c:bubble3D val="0"/>
            <c:spPr>
              <a:noFill/>
              <a:ln w="25400">
                <a:noFill/>
              </a:ln>
            </c:spPr>
          </c:dPt>
          <c:dPt>
            <c:idx val="10"/>
            <c:bubble3D val="0"/>
            <c:spPr>
              <a:noFill/>
              <a:ln w="25400">
                <a:noFill/>
              </a:ln>
            </c:spPr>
          </c:dPt>
          <c:dPt>
            <c:idx val="11"/>
            <c:bubble3D val="0"/>
            <c:spPr>
              <a:noFill/>
              <a:ln w="25400">
                <a:noFill/>
              </a:ln>
            </c:spPr>
          </c:dPt>
          <c:dPt>
            <c:idx val="12"/>
            <c:bubble3D val="0"/>
            <c:spPr>
              <a:noFill/>
              <a:ln w="25400">
                <a:noFill/>
              </a:ln>
            </c:spPr>
          </c:dPt>
          <c:dPt>
            <c:idx val="13"/>
            <c:bubble3D val="0"/>
            <c:spPr>
              <a:noFill/>
              <a:ln w="25400">
                <a:noFill/>
              </a:ln>
            </c:spPr>
          </c:dPt>
          <c:dPt>
            <c:idx val="14"/>
            <c:bubble3D val="0"/>
            <c:spPr>
              <a:noFill/>
              <a:ln w="25400">
                <a:noFill/>
              </a:ln>
            </c:spPr>
          </c:dPt>
          <c:dPt>
            <c:idx val="15"/>
            <c:bubble3D val="0"/>
            <c:spPr>
              <a:noFill/>
              <a:ln w="25400">
                <a:noFill/>
              </a:ln>
            </c:spPr>
          </c:dPt>
          <c:dPt>
            <c:idx val="16"/>
            <c:bubble3D val="0"/>
            <c:spPr>
              <a:noFill/>
              <a:ln w="25400">
                <a:noFill/>
              </a:ln>
            </c:spPr>
          </c:dPt>
          <c:dPt>
            <c:idx val="17"/>
            <c:bubble3D val="0"/>
            <c:spPr>
              <a:noFill/>
              <a:ln w="25400">
                <a:noFill/>
              </a:ln>
            </c:spPr>
          </c:dPt>
          <c:dPt>
            <c:idx val="18"/>
            <c:bubble3D val="0"/>
            <c:spPr>
              <a:noFill/>
              <a:ln w="25400">
                <a:noFill/>
              </a:ln>
            </c:spPr>
          </c:dPt>
          <c:dPt>
            <c:idx val="19"/>
            <c:bubble3D val="0"/>
            <c:spPr>
              <a:noFill/>
              <a:ln w="25400">
                <a:noFill/>
              </a:ln>
            </c:spPr>
          </c:dPt>
          <c:dPt>
            <c:idx val="20"/>
            <c:bubble3D val="0"/>
            <c:spPr>
              <a:noFill/>
              <a:ln w="25400">
                <a:noFill/>
              </a:ln>
            </c:spPr>
          </c:dPt>
          <c:dPt>
            <c:idx val="21"/>
            <c:bubble3D val="0"/>
            <c:spPr>
              <a:noFill/>
              <a:ln w="25400">
                <a:noFill/>
              </a:ln>
            </c:spPr>
          </c:dPt>
          <c:dPt>
            <c:idx val="22"/>
            <c:bubble3D val="0"/>
            <c:spPr>
              <a:noFill/>
              <a:ln w="25400">
                <a:noFill/>
              </a:ln>
            </c:spPr>
          </c:dPt>
          <c:cat>
            <c:numLit>
              <c:formatCode>General</c:formatCode>
              <c:ptCount val="23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</c:numLit>
          </c:cat>
          <c:val>
            <c:numLit>
              <c:formatCode>General</c:formatCode>
              <c:ptCount val="23"/>
              <c:pt idx="0">
                <c:v>270</c:v>
              </c:pt>
              <c:pt idx="1">
                <c:v>18</c:v>
              </c:pt>
              <c:pt idx="2">
                <c:v>54</c:v>
              </c:pt>
              <c:pt idx="3">
                <c:v>18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</c:numLit>
          </c:val>
        </c:ser>
        <c:ser>
          <c:idx val="2"/>
          <c:order val="2"/>
          <c:tx>
            <c:v>外圈刻度</c:v>
          </c:tx>
          <c:spPr>
            <a:solidFill>
              <a:srgbClr val="333333"/>
            </a:solidFill>
            <a:ln w="3175">
              <a:solidFill>
                <a:srgbClr val="FFFFFF"/>
              </a:solidFill>
              <a:prstDash val="solid"/>
            </a:ln>
          </c:spPr>
          <c:dPt>
            <c:idx val="0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2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3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4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5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6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7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8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9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20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21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22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cat>
            <c:numLit>
              <c:formatCode>General</c:formatCode>
              <c:ptCount val="23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</c:numLit>
          </c:cat>
          <c:val>
            <c:numLit>
              <c:formatCode>General</c:formatCode>
              <c:ptCount val="23"/>
              <c:pt idx="0">
                <c:v>0</c:v>
              </c:pt>
              <c:pt idx="1">
                <c:v>27</c:v>
              </c:pt>
              <c:pt idx="2">
                <c:v>0</c:v>
              </c:pt>
              <c:pt idx="3">
                <c:v>27</c:v>
              </c:pt>
              <c:pt idx="4">
                <c:v>0</c:v>
              </c:pt>
              <c:pt idx="5">
                <c:v>27</c:v>
              </c:pt>
              <c:pt idx="6">
                <c:v>0</c:v>
              </c:pt>
              <c:pt idx="7">
                <c:v>27</c:v>
              </c:pt>
              <c:pt idx="8">
                <c:v>0</c:v>
              </c:pt>
              <c:pt idx="9">
                <c:v>27</c:v>
              </c:pt>
              <c:pt idx="10">
                <c:v>0</c:v>
              </c:pt>
              <c:pt idx="11">
                <c:v>27</c:v>
              </c:pt>
              <c:pt idx="12">
                <c:v>0</c:v>
              </c:pt>
              <c:pt idx="13">
                <c:v>27</c:v>
              </c:pt>
              <c:pt idx="14">
                <c:v>0</c:v>
              </c:pt>
              <c:pt idx="15">
                <c:v>27</c:v>
              </c:pt>
              <c:pt idx="16">
                <c:v>0</c:v>
              </c:pt>
              <c:pt idx="17">
                <c:v>27</c:v>
              </c:pt>
              <c:pt idx="18">
                <c:v>0</c:v>
              </c:pt>
              <c:pt idx="19">
                <c:v>27</c:v>
              </c:pt>
              <c:pt idx="20">
                <c:v>0</c:v>
              </c:pt>
              <c:pt idx="21">
                <c:v>0</c:v>
              </c:pt>
              <c:pt idx="22">
                <c:v>90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25"/>
        <c:holeSize val="70"/>
      </c:doughnutChart>
      <c:pieChart>
        <c:varyColors val="1"/>
        <c:ser>
          <c:idx val="3"/>
          <c:order val="3"/>
          <c:tx>
            <c:strRef>
              <c:f>动态杜邦分析!$W$2</c:f>
              <c:strCache>
                <c:ptCount val="1"/>
                <c:pt idx="0">
                  <c:v>权益净利率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explosion val="56"/>
          <c:dPt>
            <c:idx val="0"/>
            <c:bubble3D val="0"/>
            <c:explosion val="0"/>
            <c:spPr>
              <a:noFill/>
              <a:ln w="25400">
                <a:noFill/>
              </a:ln>
            </c:spPr>
          </c:dPt>
          <c:dPt>
            <c:idx val="1"/>
            <c:bubble3D val="0"/>
            <c:explosion val="0"/>
            <c:spPr>
              <a:noFill/>
              <a:ln w="38100">
                <a:solidFill>
                  <a:srgbClr val="FF0000"/>
                </a:solidFill>
                <a:prstDash val="solid"/>
              </a:ln>
            </c:spPr>
          </c:dPt>
          <c:dPt>
            <c:idx val="2"/>
            <c:bubble3D val="0"/>
            <c:explosion val="0"/>
            <c:spPr>
              <a:noFill/>
              <a:ln w="25400">
                <a:noFill/>
              </a:ln>
            </c:spPr>
          </c:dPt>
          <c:val>
            <c:numRef>
              <c:f>动态杜邦分析!$X$3:$X$5</c:f>
              <c:numCache>
                <c:formatCode>0_ </c:formatCode>
                <c:ptCount val="3"/>
                <c:pt idx="0">
                  <c:v>75.713684210526395</c:v>
                </c:pt>
                <c:pt idx="1">
                  <c:v>0</c:v>
                </c:pt>
                <c:pt idx="2">
                  <c:v>284.28631578947363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5"/>
      </c:pieChart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6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printSettings>
    <c:headerFooter alignWithMargins="0"/>
    <c:pageMargins b="1" l="0.75" r="0.75" t="1" header="0.5" footer="0.5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375"/>
          <c:y val="6.8376639094543723E-2"/>
          <c:w val="0.796875"/>
          <c:h val="0.87180214845543247"/>
        </c:manualLayout>
      </c:layout>
      <c:doughnutChart>
        <c:varyColors val="1"/>
        <c:ser>
          <c:idx val="0"/>
          <c:order val="0"/>
          <c:tx>
            <c:v>内圈标签</c:v>
          </c:tx>
          <c:spPr>
            <a:noFill/>
            <a:ln w="25400">
              <a:noFill/>
            </a:ln>
          </c:spPr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Pt>
            <c:idx val="7"/>
            <c:bubble3D val="0"/>
          </c:dPt>
          <c:dPt>
            <c:idx val="8"/>
            <c:bubble3D val="0"/>
          </c:dPt>
          <c:dPt>
            <c:idx val="9"/>
            <c:bubble3D val="0"/>
          </c:dPt>
          <c:dPt>
            <c:idx val="10"/>
            <c:bubble3D val="0"/>
          </c:dPt>
          <c:dPt>
            <c:idx val="11"/>
            <c:bubble3D val="0"/>
          </c:dPt>
          <c:dPt>
            <c:idx val="12"/>
            <c:bubble3D val="0"/>
          </c:dPt>
          <c:dPt>
            <c:idx val="13"/>
            <c:bubble3D val="0"/>
          </c:dPt>
          <c:dPt>
            <c:idx val="14"/>
            <c:bubble3D val="0"/>
          </c:dPt>
          <c:dPt>
            <c:idx val="15"/>
            <c:bubble3D val="0"/>
          </c:dPt>
          <c:dPt>
            <c:idx val="16"/>
            <c:bubble3D val="0"/>
          </c:dPt>
          <c:dPt>
            <c:idx val="17"/>
            <c:bubble3D val="0"/>
          </c:dPt>
          <c:dPt>
            <c:idx val="18"/>
            <c:bubble3D val="0"/>
          </c:dPt>
          <c:dPt>
            <c:idx val="19"/>
            <c:bubble3D val="0"/>
          </c:dPt>
          <c:dPt>
            <c:idx val="20"/>
            <c:bubble3D val="0"/>
          </c:dPt>
          <c:dPt>
            <c:idx val="21"/>
            <c:bubble3D val="0"/>
          </c:dPt>
          <c:dPt>
            <c:idx val="22"/>
            <c:bubble3D val="0"/>
          </c:dPt>
          <c:dLbls>
            <c:dLbl>
              <c:idx val="0"/>
              <c:layout/>
              <c:tx>
                <c:strRef>
                  <c:f>动态杜邦分析!$Z$3</c:f>
                  <c:strCache>
                    <c:ptCount val="1"/>
                    <c:pt idx="0">
                      <c:v>0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{0BAEBE71-520D-40F9-96D4-9098FC0075AF}</c15:txfldGUID>
                      <c15:f>动态杜邦分析!$Z$3</c15:f>
                      <c15:dlblFieldTableCache>
                        <c:ptCount val="1"/>
                        <c:pt idx="0">
                          <c:v>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动态杜邦分析!$Z$4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{C6C732ED-675F-4C41-9E27-1C4DDC0D2799}</c15:txfldGUID>
                      <c15:f>动态杜邦分析!$Z$4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动态杜邦分析!$Z$5</c:f>
                  <c:strCache>
                    <c:ptCount val="1"/>
                    <c:pt idx="0">
                      <c:v>30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{6D95E932-1A75-4A9D-A892-C0A5CBAC4D97}</c15:txfldGUID>
                      <c15:f>动态杜邦分析!$Z$5</c15:f>
                      <c15:dlblFieldTableCache>
                        <c:ptCount val="1"/>
                        <c:pt idx="0">
                          <c:v>30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动态杜邦分析!$Z$6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{6660F534-50E2-498C-9316-74A882062958}</c15:txfldGUID>
                      <c15:f>动态杜邦分析!$Z$6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/>
              <c:tx>
                <c:strRef>
                  <c:f>动态杜邦分析!$Z$7</c:f>
                  <c:strCache>
                    <c:ptCount val="1"/>
                    <c:pt idx="0">
                      <c:v>60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{642D14CE-C825-46DC-B36C-D2BAB01B2898}</c15:txfldGUID>
                      <c15:f>动态杜邦分析!$Z$7</c15:f>
                      <c15:dlblFieldTableCache>
                        <c:ptCount val="1"/>
                        <c:pt idx="0">
                          <c:v>60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动态杜邦分析!$Z$8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{5B358214-40C8-430A-ADBA-7537E73A9997}</c15:txfldGUID>
                      <c15:f>动态杜邦分析!$Z$8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动态杜邦分析!$Z$9</c:f>
                  <c:strCache>
                    <c:ptCount val="1"/>
                    <c:pt idx="0">
                      <c:v>90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{481106F4-AA36-4CED-9D02-39CEEDFDBFA2}</c15:txfldGUID>
                      <c15:f>动态杜邦分析!$Z$9</c15:f>
                      <c15:dlblFieldTableCache>
                        <c:ptCount val="1"/>
                        <c:pt idx="0">
                          <c:v>90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动态杜邦分析!$Z$10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{57C2175D-1F08-4041-8E3B-D7EB8906C597}</c15:txfldGUID>
                      <c15:f>动态杜邦分析!$Z$10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/>
              <c:tx>
                <c:strRef>
                  <c:f>动态杜邦分析!$Z$11</c:f>
                  <c:strCache>
                    <c:ptCount val="1"/>
                    <c:pt idx="0">
                      <c:v>120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{01F336D5-9177-4DD9-9586-6AA4F60A1DB9}</c15:txfldGUID>
                      <c15:f>动态杜邦分析!$Z$11</c15:f>
                      <c15:dlblFieldTableCache>
                        <c:ptCount val="1"/>
                        <c:pt idx="0">
                          <c:v>120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动态杜邦分析!$Z$12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{AD769DB0-2659-4142-AC7A-E08898360A78}</c15:txfldGUID>
                      <c15:f>动态杜邦分析!$Z$12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0"/>
              <c:layout/>
              <c:tx>
                <c:strRef>
                  <c:f>动态杜邦分析!$Z$13</c:f>
                  <c:strCache>
                    <c:ptCount val="1"/>
                    <c:pt idx="0">
                      <c:v>150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{90F6DF76-D2A6-4C57-BAEC-BF900059B7B8}</c15:txfldGUID>
                      <c15:f>动态杜邦分析!$Z$13</c15:f>
                      <c15:dlblFieldTableCache>
                        <c:ptCount val="1"/>
                        <c:pt idx="0">
                          <c:v>150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1"/>
              <c:layout/>
              <c:tx>
                <c:strRef>
                  <c:f>动态杜邦分析!$Z$14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{56849BD1-28CB-4F0A-BFEE-279F22E1BA69}</c15:txfldGUID>
                      <c15:f>动态杜邦分析!$Z$14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2"/>
              <c:layout/>
              <c:tx>
                <c:strRef>
                  <c:f>动态杜邦分析!$Z$15</c:f>
                  <c:strCache>
                    <c:ptCount val="1"/>
                    <c:pt idx="0">
                      <c:v>180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{1F4024B1-11F5-4BF9-ACCB-1CB9B4C42910}</c15:txfldGUID>
                      <c15:f>动态杜邦分析!$Z$15</c15:f>
                      <c15:dlblFieldTableCache>
                        <c:ptCount val="1"/>
                        <c:pt idx="0">
                          <c:v>180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3"/>
              <c:layout/>
              <c:tx>
                <c:strRef>
                  <c:f>动态杜邦分析!$Z$16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{42497255-2BDC-419F-8564-A2521E657816}</c15:txfldGUID>
                      <c15:f>动态杜邦分析!$Z$16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4"/>
              <c:layout/>
              <c:tx>
                <c:strRef>
                  <c:f>动态杜邦分析!$Z$17</c:f>
                  <c:strCache>
                    <c:ptCount val="1"/>
                    <c:pt idx="0">
                      <c:v>210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{32E0048F-01AE-43A9-8E27-DF105B461490}</c15:txfldGUID>
                      <c15:f>动态杜邦分析!$Z$17</c15:f>
                      <c15:dlblFieldTableCache>
                        <c:ptCount val="1"/>
                        <c:pt idx="0">
                          <c:v>210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5"/>
              <c:layout/>
              <c:tx>
                <c:strRef>
                  <c:f>动态杜邦分析!$Z$18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{CC62E9DD-824F-43AE-8855-FAA4B9EEED25}</c15:txfldGUID>
                      <c15:f>动态杜邦分析!$Z$18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6"/>
              <c:layout/>
              <c:tx>
                <c:strRef>
                  <c:f>动态杜邦分析!$Z$19</c:f>
                  <c:strCache>
                    <c:ptCount val="1"/>
                    <c:pt idx="0">
                      <c:v>240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{5E7C7D8A-E68B-403B-9229-B77C024DE586}</c15:txfldGUID>
                      <c15:f>动态杜邦分析!$Z$19</c15:f>
                      <c15:dlblFieldTableCache>
                        <c:ptCount val="1"/>
                        <c:pt idx="0">
                          <c:v>240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7"/>
              <c:layout/>
              <c:tx>
                <c:strRef>
                  <c:f>动态杜邦分析!$Z$20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{DE2C59E5-0EA1-488D-A7B7-816AFCDE180A}</c15:txfldGUID>
                      <c15:f>动态杜邦分析!$Z$20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8"/>
              <c:layout/>
              <c:tx>
                <c:strRef>
                  <c:f>动态杜邦分析!$Z$21</c:f>
                  <c:strCache>
                    <c:ptCount val="1"/>
                    <c:pt idx="0">
                      <c:v>270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{C37FA56D-589C-419C-992E-920C6207638F}</c15:txfldGUID>
                      <c15:f>动态杜邦分析!$Z$21</c15:f>
                      <c15:dlblFieldTableCache>
                        <c:ptCount val="1"/>
                        <c:pt idx="0">
                          <c:v>270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9"/>
              <c:layout/>
              <c:tx>
                <c:strRef>
                  <c:f>动态杜邦分析!$Z$22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{87382B01-8207-44E4-BF6A-5F6A5DF5838C}</c15:txfldGUID>
                      <c15:f>动态杜邦分析!$Z$22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0"/>
              <c:layout/>
              <c:tx>
                <c:strRef>
                  <c:f>动态杜邦分析!$Z$23</c:f>
                  <c:strCache>
                    <c:ptCount val="1"/>
                    <c:pt idx="0">
                      <c:v>300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{7555E2C7-1EF2-4046-9ECC-65DF439EFF27}</c15:txfldGUID>
                      <c15:f>动态杜邦分析!$Z$23</c15:f>
                      <c15:dlblFieldTableCache>
                        <c:ptCount val="1"/>
                        <c:pt idx="0">
                          <c:v>300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1"/>
              <c:layout/>
              <c:tx>
                <c:strRef>
                  <c:f>动态杜邦分析!$Z$24</c:f>
                  <c:strCache>
                    <c:ptCount val="1"/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{07FAB630-6A93-4261-AD0C-E4A4BC60A58C}</c15:txfldGUID>
                      <c15:f>动态杜邦分析!$Z$24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2"/>
              <c:layout>
                <c:manualLayout>
                  <c:x val="0"/>
                  <c:y val="-0.1850079744816587"/>
                </c:manualLayout>
              </c:layout>
              <c:tx>
                <c:strRef>
                  <c:f>动态杜邦分析!$Z$25</c:f>
                  <c:strCache>
                    <c:ptCount val="1"/>
                    <c:pt idx="0">
                      <c:v>199.8</c:v>
                    </c:pt>
                  </c:strCache>
                </c:strRef>
              </c:tx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1" i="0" strike="noStrike">
                      <a:latin typeface="宋体"/>
                    </a:defRPr>
                  </a:pPr>
                  <a:endParaRPr lang="zh-CN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{5BF5525B-84A4-4DD1-8AA5-8A2A23E72678}</c15:txfldGUID>
                      <c15:f>动态杜邦分析!$Z$25</c15:f>
                      <c15:dlblFieldTableCache>
                        <c:ptCount val="1"/>
                        <c:pt idx="0">
                          <c:v>199.8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动态杜邦分析!$Z$3:$Z$25</c:f>
              <c:numCache>
                <c:formatCode>#,##0</c:formatCode>
                <c:ptCount val="23"/>
                <c:pt idx="0">
                  <c:v>0</c:v>
                </c:pt>
                <c:pt idx="2">
                  <c:v>30</c:v>
                </c:pt>
                <c:pt idx="4">
                  <c:v>60</c:v>
                </c:pt>
                <c:pt idx="6">
                  <c:v>90</c:v>
                </c:pt>
                <c:pt idx="8">
                  <c:v>120</c:v>
                </c:pt>
                <c:pt idx="10">
                  <c:v>150</c:v>
                </c:pt>
                <c:pt idx="12">
                  <c:v>180</c:v>
                </c:pt>
                <c:pt idx="14">
                  <c:v>210</c:v>
                </c:pt>
                <c:pt idx="16">
                  <c:v>240</c:v>
                </c:pt>
                <c:pt idx="18">
                  <c:v>270</c:v>
                </c:pt>
                <c:pt idx="20">
                  <c:v>300</c:v>
                </c:pt>
                <c:pt idx="22" formatCode="#,##0.0">
                  <c:v>199.80000000000018</c:v>
                </c:pt>
              </c:numCache>
            </c:numRef>
          </c:cat>
          <c:val>
            <c:numLit>
              <c:formatCode>General</c:formatCode>
              <c:ptCount val="23"/>
              <c:pt idx="0">
                <c:v>0</c:v>
              </c:pt>
              <c:pt idx="1">
                <c:v>27</c:v>
              </c:pt>
              <c:pt idx="2">
                <c:v>0</c:v>
              </c:pt>
              <c:pt idx="3">
                <c:v>27</c:v>
              </c:pt>
              <c:pt idx="4">
                <c:v>0</c:v>
              </c:pt>
              <c:pt idx="5">
                <c:v>27</c:v>
              </c:pt>
              <c:pt idx="6">
                <c:v>0</c:v>
              </c:pt>
              <c:pt idx="7">
                <c:v>27</c:v>
              </c:pt>
              <c:pt idx="8">
                <c:v>0</c:v>
              </c:pt>
              <c:pt idx="9">
                <c:v>27</c:v>
              </c:pt>
              <c:pt idx="10">
                <c:v>0</c:v>
              </c:pt>
              <c:pt idx="11">
                <c:v>27</c:v>
              </c:pt>
              <c:pt idx="12">
                <c:v>0</c:v>
              </c:pt>
              <c:pt idx="13">
                <c:v>27</c:v>
              </c:pt>
              <c:pt idx="14">
                <c:v>0</c:v>
              </c:pt>
              <c:pt idx="15">
                <c:v>27</c:v>
              </c:pt>
              <c:pt idx="16">
                <c:v>0</c:v>
              </c:pt>
              <c:pt idx="17">
                <c:v>27</c:v>
              </c:pt>
              <c:pt idx="18">
                <c:v>0</c:v>
              </c:pt>
              <c:pt idx="19">
                <c:v>27</c:v>
              </c:pt>
              <c:pt idx="20">
                <c:v>0</c:v>
              </c:pt>
              <c:pt idx="21">
                <c:v>0</c:v>
              </c:pt>
              <c:pt idx="22">
                <c:v>90</c:v>
              </c:pt>
            </c:numLit>
          </c:val>
        </c:ser>
        <c:ser>
          <c:idx val="1"/>
          <c:order val="1"/>
          <c:tx>
            <c:v>预警色带</c:v>
          </c:tx>
          <c:spPr>
            <a:noFill/>
            <a:ln w="25400">
              <a:noFill/>
            </a:ln>
          </c:spPr>
          <c:dPt>
            <c:idx val="0"/>
            <c:bubble3D val="0"/>
            <c:spPr>
              <a:gradFill rotWithShape="0">
                <a:gsLst>
                  <a:gs pos="0">
                    <a:srgbClr val="FF0000"/>
                  </a:gs>
                  <a:gs pos="100000">
                    <a:srgbClr val="00FF00"/>
                  </a:gs>
                </a:gsLst>
                <a:lin ang="0" scaled="1"/>
              </a:gradFill>
              <a:ln w="25400">
                <a:noFill/>
              </a:ln>
            </c:spPr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Pt>
            <c:idx val="7"/>
            <c:bubble3D val="0"/>
          </c:dPt>
          <c:dPt>
            <c:idx val="8"/>
            <c:bubble3D val="0"/>
          </c:dPt>
          <c:dPt>
            <c:idx val="9"/>
            <c:bubble3D val="0"/>
          </c:dPt>
          <c:dPt>
            <c:idx val="10"/>
            <c:bubble3D val="0"/>
          </c:dPt>
          <c:dPt>
            <c:idx val="11"/>
            <c:bubble3D val="0"/>
          </c:dPt>
          <c:dPt>
            <c:idx val="12"/>
            <c:bubble3D val="0"/>
          </c:dPt>
          <c:dPt>
            <c:idx val="13"/>
            <c:bubble3D val="0"/>
          </c:dPt>
          <c:dPt>
            <c:idx val="14"/>
            <c:bubble3D val="0"/>
          </c:dPt>
          <c:dPt>
            <c:idx val="15"/>
            <c:bubble3D val="0"/>
          </c:dPt>
          <c:dPt>
            <c:idx val="16"/>
            <c:bubble3D val="0"/>
          </c:dPt>
          <c:dPt>
            <c:idx val="17"/>
            <c:bubble3D val="0"/>
          </c:dPt>
          <c:dPt>
            <c:idx val="18"/>
            <c:bubble3D val="0"/>
          </c:dPt>
          <c:dPt>
            <c:idx val="19"/>
            <c:bubble3D val="0"/>
          </c:dPt>
          <c:dPt>
            <c:idx val="20"/>
            <c:bubble3D val="0"/>
          </c:dPt>
          <c:dPt>
            <c:idx val="21"/>
            <c:bubble3D val="0"/>
          </c:dPt>
          <c:dPt>
            <c:idx val="22"/>
            <c:bubble3D val="0"/>
          </c:dPt>
          <c:cat>
            <c:numRef>
              <c:f>动态杜邦分析!$Z$3:$Z$25</c:f>
              <c:numCache>
                <c:formatCode>#,##0</c:formatCode>
                <c:ptCount val="23"/>
                <c:pt idx="0">
                  <c:v>0</c:v>
                </c:pt>
                <c:pt idx="2">
                  <c:v>30</c:v>
                </c:pt>
                <c:pt idx="4">
                  <c:v>60</c:v>
                </c:pt>
                <c:pt idx="6">
                  <c:v>90</c:v>
                </c:pt>
                <c:pt idx="8">
                  <c:v>120</c:v>
                </c:pt>
                <c:pt idx="10">
                  <c:v>150</c:v>
                </c:pt>
                <c:pt idx="12">
                  <c:v>180</c:v>
                </c:pt>
                <c:pt idx="14">
                  <c:v>210</c:v>
                </c:pt>
                <c:pt idx="16">
                  <c:v>240</c:v>
                </c:pt>
                <c:pt idx="18">
                  <c:v>270</c:v>
                </c:pt>
                <c:pt idx="20">
                  <c:v>300</c:v>
                </c:pt>
                <c:pt idx="22" formatCode="#,##0.0">
                  <c:v>199.80000000000018</c:v>
                </c:pt>
              </c:numCache>
            </c:numRef>
          </c:cat>
          <c:val>
            <c:numLit>
              <c:formatCode>General</c:formatCode>
              <c:ptCount val="23"/>
              <c:pt idx="0">
                <c:v>270</c:v>
              </c:pt>
              <c:pt idx="1">
                <c:v>18</c:v>
              </c:pt>
              <c:pt idx="2">
                <c:v>54</c:v>
              </c:pt>
              <c:pt idx="3">
                <c:v>18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</c:numLit>
          </c:val>
        </c:ser>
        <c:ser>
          <c:idx val="2"/>
          <c:order val="2"/>
          <c:tx>
            <c:v>外圈刻度</c:v>
          </c:tx>
          <c:spPr>
            <a:solidFill>
              <a:srgbClr val="333333"/>
            </a:solidFill>
            <a:ln w="3175">
              <a:solidFill>
                <a:srgbClr val="FFFFFF"/>
              </a:solidFill>
              <a:prstDash val="solid"/>
            </a:ln>
          </c:spPr>
          <c:dPt>
            <c:idx val="0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2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3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4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5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6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7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8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19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20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21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dPt>
            <c:idx val="22"/>
            <c:bubble3D val="0"/>
            <c:spPr>
              <a:solidFill>
                <a:srgbClr val="333333"/>
              </a:solidFill>
              <a:ln w="3175">
                <a:solidFill>
                  <a:srgbClr val="FFFFFF"/>
                </a:solidFill>
                <a:prstDash val="solid"/>
              </a:ln>
            </c:spPr>
          </c:dPt>
          <c:cat>
            <c:numRef>
              <c:f>动态杜邦分析!$Z$3:$Z$25</c:f>
              <c:numCache>
                <c:formatCode>#,##0</c:formatCode>
                <c:ptCount val="23"/>
                <c:pt idx="0">
                  <c:v>0</c:v>
                </c:pt>
                <c:pt idx="2">
                  <c:v>30</c:v>
                </c:pt>
                <c:pt idx="4">
                  <c:v>60</c:v>
                </c:pt>
                <c:pt idx="6">
                  <c:v>90</c:v>
                </c:pt>
                <c:pt idx="8">
                  <c:v>120</c:v>
                </c:pt>
                <c:pt idx="10">
                  <c:v>150</c:v>
                </c:pt>
                <c:pt idx="12">
                  <c:v>180</c:v>
                </c:pt>
                <c:pt idx="14">
                  <c:v>210</c:v>
                </c:pt>
                <c:pt idx="16">
                  <c:v>240</c:v>
                </c:pt>
                <c:pt idx="18">
                  <c:v>270</c:v>
                </c:pt>
                <c:pt idx="20">
                  <c:v>300</c:v>
                </c:pt>
                <c:pt idx="22" formatCode="#,##0.0">
                  <c:v>199.80000000000018</c:v>
                </c:pt>
              </c:numCache>
            </c:numRef>
          </c:cat>
          <c:val>
            <c:numLit>
              <c:formatCode>General</c:formatCode>
              <c:ptCount val="23"/>
              <c:pt idx="0">
                <c:v>0</c:v>
              </c:pt>
              <c:pt idx="1">
                <c:v>27</c:v>
              </c:pt>
              <c:pt idx="2">
                <c:v>0</c:v>
              </c:pt>
              <c:pt idx="3">
                <c:v>27</c:v>
              </c:pt>
              <c:pt idx="4">
                <c:v>0</c:v>
              </c:pt>
              <c:pt idx="5">
                <c:v>27</c:v>
              </c:pt>
              <c:pt idx="6">
                <c:v>0</c:v>
              </c:pt>
              <c:pt idx="7">
                <c:v>27</c:v>
              </c:pt>
              <c:pt idx="8">
                <c:v>0</c:v>
              </c:pt>
              <c:pt idx="9">
                <c:v>27</c:v>
              </c:pt>
              <c:pt idx="10">
                <c:v>0</c:v>
              </c:pt>
              <c:pt idx="11">
                <c:v>27</c:v>
              </c:pt>
              <c:pt idx="12">
                <c:v>0</c:v>
              </c:pt>
              <c:pt idx="13">
                <c:v>27</c:v>
              </c:pt>
              <c:pt idx="14">
                <c:v>0</c:v>
              </c:pt>
              <c:pt idx="15">
                <c:v>27</c:v>
              </c:pt>
              <c:pt idx="16">
                <c:v>0</c:v>
              </c:pt>
              <c:pt idx="17">
                <c:v>27</c:v>
              </c:pt>
              <c:pt idx="18">
                <c:v>0</c:v>
              </c:pt>
              <c:pt idx="19">
                <c:v>27</c:v>
              </c:pt>
              <c:pt idx="20">
                <c:v>0</c:v>
              </c:pt>
              <c:pt idx="21">
                <c:v>0</c:v>
              </c:pt>
              <c:pt idx="22">
                <c:v>90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25"/>
        <c:holeSize val="70"/>
      </c:doughnutChart>
      <c:pieChart>
        <c:varyColors val="1"/>
        <c:ser>
          <c:idx val="3"/>
          <c:order val="3"/>
          <c:tx>
            <c:strRef>
              <c:f>动态杜邦分析!$AA$2</c:f>
              <c:strCache>
                <c:ptCount val="1"/>
                <c:pt idx="0">
                  <c:v>净利润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explosion val="56"/>
          <c:dPt>
            <c:idx val="0"/>
            <c:bubble3D val="0"/>
            <c:explosion val="0"/>
            <c:spPr>
              <a:noFill/>
              <a:ln w="25400">
                <a:noFill/>
              </a:ln>
            </c:spPr>
          </c:dPt>
          <c:dPt>
            <c:idx val="1"/>
            <c:bubble3D val="0"/>
            <c:explosion val="0"/>
            <c:spPr>
              <a:noFill/>
              <a:ln w="38100">
                <a:solidFill>
                  <a:srgbClr val="FF0000"/>
                </a:solidFill>
                <a:prstDash val="solid"/>
              </a:ln>
            </c:spPr>
          </c:dPt>
          <c:dPt>
            <c:idx val="2"/>
            <c:bubble3D val="0"/>
            <c:explosion val="0"/>
            <c:spPr>
              <a:noFill/>
              <a:ln w="25400">
                <a:noFill/>
              </a:ln>
            </c:spPr>
          </c:dPt>
          <c:val>
            <c:numRef>
              <c:f>动态杜邦分析!$AB$3:$AB$5</c:f>
              <c:numCache>
                <c:formatCode>#,##0</c:formatCode>
                <c:ptCount val="3"/>
                <c:pt idx="0">
                  <c:v>179.82000000000016</c:v>
                </c:pt>
                <c:pt idx="1">
                  <c:v>0</c:v>
                </c:pt>
                <c:pt idx="2">
                  <c:v>180.17999999999984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25"/>
      </c:pieChart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6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CN"/>
    </a:p>
  </c:txPr>
  <c:printSettings>
    <c:headerFooter alignWithMargins="0"/>
    <c:pageMargins b="1" l="0.75" r="0.75" t="1" header="0.5" footer="0.5"/>
    <c:pageSetup/>
  </c:printSettings>
  <c:userShapes r:id="rId1"/>
</c:chartSpace>
</file>

<file path=xl/ctrlProps/ctrlProp1.xml><?xml version="1.0" encoding="utf-8"?>
<formControlPr xmlns="http://schemas.microsoft.com/office/spreadsheetml/2009/9/main" objectType="Spin" dx="16" fmlaLink="$B$1" max="13" min="3" page="10" val="13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.xml"/><Relationship Id="rId3" Type="http://schemas.openxmlformats.org/officeDocument/2006/relationships/image" Target="../media/image3.png"/><Relationship Id="rId7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4</xdr:row>
      <xdr:rowOff>57150</xdr:rowOff>
    </xdr:from>
    <xdr:to>
      <xdr:col>7</xdr:col>
      <xdr:colOff>323850</xdr:colOff>
      <xdr:row>5</xdr:row>
      <xdr:rowOff>0</xdr:rowOff>
    </xdr:to>
    <xdr:sp macro="" textlink="">
      <xdr:nvSpPr>
        <xdr:cNvPr id="33075583" name="Line 2"/>
        <xdr:cNvSpPr>
          <a:spLocks noChangeShapeType="1"/>
        </xdr:cNvSpPr>
      </xdr:nvSpPr>
      <xdr:spPr bwMode="auto">
        <a:xfrm>
          <a:off x="2266950" y="714375"/>
          <a:ext cx="0" cy="76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323850</xdr:colOff>
      <xdr:row>4</xdr:row>
      <xdr:rowOff>47625</xdr:rowOff>
    </xdr:from>
    <xdr:to>
      <xdr:col>13</xdr:col>
      <xdr:colOff>419100</xdr:colOff>
      <xdr:row>4</xdr:row>
      <xdr:rowOff>47625</xdr:rowOff>
    </xdr:to>
    <xdr:sp macro="" textlink="">
      <xdr:nvSpPr>
        <xdr:cNvPr id="33075584" name="Line 3"/>
        <xdr:cNvSpPr>
          <a:spLocks noChangeShapeType="1"/>
        </xdr:cNvSpPr>
      </xdr:nvSpPr>
      <xdr:spPr bwMode="auto">
        <a:xfrm>
          <a:off x="2266950" y="704850"/>
          <a:ext cx="2609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28575</xdr:colOff>
      <xdr:row>4</xdr:row>
      <xdr:rowOff>0</xdr:rowOff>
    </xdr:from>
    <xdr:to>
      <xdr:col>10</xdr:col>
      <xdr:colOff>28575</xdr:colOff>
      <xdr:row>4</xdr:row>
      <xdr:rowOff>47625</xdr:rowOff>
    </xdr:to>
    <xdr:sp macro="" textlink="">
      <xdr:nvSpPr>
        <xdr:cNvPr id="33075585" name="Line 5"/>
        <xdr:cNvSpPr>
          <a:spLocks noChangeShapeType="1"/>
        </xdr:cNvSpPr>
      </xdr:nvSpPr>
      <xdr:spPr bwMode="auto">
        <a:xfrm>
          <a:off x="3590925" y="657225"/>
          <a:ext cx="0" cy="476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323850</xdr:colOff>
      <xdr:row>8</xdr:row>
      <xdr:rowOff>19050</xdr:rowOff>
    </xdr:from>
    <xdr:to>
      <xdr:col>7</xdr:col>
      <xdr:colOff>323850</xdr:colOff>
      <xdr:row>8</xdr:row>
      <xdr:rowOff>123825</xdr:rowOff>
    </xdr:to>
    <xdr:sp macro="" textlink="">
      <xdr:nvSpPr>
        <xdr:cNvPr id="33075586" name="Line 6"/>
        <xdr:cNvSpPr>
          <a:spLocks noChangeShapeType="1"/>
        </xdr:cNvSpPr>
      </xdr:nvSpPr>
      <xdr:spPr bwMode="auto">
        <a:xfrm>
          <a:off x="2266950" y="1381125"/>
          <a:ext cx="0" cy="1047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8</xdr:row>
      <xdr:rowOff>76200</xdr:rowOff>
    </xdr:from>
    <xdr:to>
      <xdr:col>13</xdr:col>
      <xdr:colOff>466725</xdr:colOff>
      <xdr:row>8</xdr:row>
      <xdr:rowOff>76200</xdr:rowOff>
    </xdr:to>
    <xdr:sp macro="" textlink="">
      <xdr:nvSpPr>
        <xdr:cNvPr id="33075587" name="Line 7"/>
        <xdr:cNvSpPr>
          <a:spLocks noChangeShapeType="1"/>
        </xdr:cNvSpPr>
      </xdr:nvSpPr>
      <xdr:spPr bwMode="auto">
        <a:xfrm>
          <a:off x="2276475" y="1438275"/>
          <a:ext cx="2647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466725</xdr:colOff>
      <xdr:row>8</xdr:row>
      <xdr:rowOff>85725</xdr:rowOff>
    </xdr:from>
    <xdr:to>
      <xdr:col>13</xdr:col>
      <xdr:colOff>466725</xdr:colOff>
      <xdr:row>8</xdr:row>
      <xdr:rowOff>123825</xdr:rowOff>
    </xdr:to>
    <xdr:sp macro="" textlink="">
      <xdr:nvSpPr>
        <xdr:cNvPr id="33075588" name="Line 8"/>
        <xdr:cNvSpPr>
          <a:spLocks noChangeShapeType="1"/>
        </xdr:cNvSpPr>
      </xdr:nvSpPr>
      <xdr:spPr bwMode="auto">
        <a:xfrm>
          <a:off x="4924425" y="1447800"/>
          <a:ext cx="0" cy="38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12</xdr:row>
      <xdr:rowOff>76200</xdr:rowOff>
    </xdr:from>
    <xdr:to>
      <xdr:col>5</xdr:col>
      <xdr:colOff>304800</xdr:colOff>
      <xdr:row>12</xdr:row>
      <xdr:rowOff>114300</xdr:rowOff>
    </xdr:to>
    <xdr:sp macro="" textlink="">
      <xdr:nvSpPr>
        <xdr:cNvPr id="33075589" name="Line 9"/>
        <xdr:cNvSpPr>
          <a:spLocks noChangeShapeType="1"/>
        </xdr:cNvSpPr>
      </xdr:nvSpPr>
      <xdr:spPr bwMode="auto">
        <a:xfrm>
          <a:off x="1333500" y="2143125"/>
          <a:ext cx="0" cy="38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12</xdr:row>
      <xdr:rowOff>76200</xdr:rowOff>
    </xdr:from>
    <xdr:to>
      <xdr:col>9</xdr:col>
      <xdr:colOff>257175</xdr:colOff>
      <xdr:row>12</xdr:row>
      <xdr:rowOff>76200</xdr:rowOff>
    </xdr:to>
    <xdr:sp macro="" textlink="">
      <xdr:nvSpPr>
        <xdr:cNvPr id="33075590" name="Line 10"/>
        <xdr:cNvSpPr>
          <a:spLocks noChangeShapeType="1"/>
        </xdr:cNvSpPr>
      </xdr:nvSpPr>
      <xdr:spPr bwMode="auto">
        <a:xfrm>
          <a:off x="1343025" y="21431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257175</xdr:colOff>
      <xdr:row>12</xdr:row>
      <xdr:rowOff>76200</xdr:rowOff>
    </xdr:from>
    <xdr:to>
      <xdr:col>9</xdr:col>
      <xdr:colOff>257175</xdr:colOff>
      <xdr:row>12</xdr:row>
      <xdr:rowOff>114300</xdr:rowOff>
    </xdr:to>
    <xdr:sp macro="" textlink="">
      <xdr:nvSpPr>
        <xdr:cNvPr id="33075591" name="Line 11"/>
        <xdr:cNvSpPr>
          <a:spLocks noChangeShapeType="1"/>
        </xdr:cNvSpPr>
      </xdr:nvSpPr>
      <xdr:spPr bwMode="auto">
        <a:xfrm>
          <a:off x="3152775" y="2143125"/>
          <a:ext cx="0" cy="38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361950</xdr:colOff>
      <xdr:row>12</xdr:row>
      <xdr:rowOff>0</xdr:rowOff>
    </xdr:from>
    <xdr:to>
      <xdr:col>7</xdr:col>
      <xdr:colOff>361950</xdr:colOff>
      <xdr:row>12</xdr:row>
      <xdr:rowOff>85725</xdr:rowOff>
    </xdr:to>
    <xdr:sp macro="" textlink="">
      <xdr:nvSpPr>
        <xdr:cNvPr id="33075592" name="Line 14"/>
        <xdr:cNvSpPr>
          <a:spLocks noChangeShapeType="1"/>
        </xdr:cNvSpPr>
      </xdr:nvSpPr>
      <xdr:spPr bwMode="auto">
        <a:xfrm>
          <a:off x="2305050" y="2066925"/>
          <a:ext cx="0" cy="857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285750</xdr:colOff>
      <xdr:row>12</xdr:row>
      <xdr:rowOff>57150</xdr:rowOff>
    </xdr:from>
    <xdr:to>
      <xdr:col>11</xdr:col>
      <xdr:colOff>285750</xdr:colOff>
      <xdr:row>12</xdr:row>
      <xdr:rowOff>114300</xdr:rowOff>
    </xdr:to>
    <xdr:sp macro="" textlink="">
      <xdr:nvSpPr>
        <xdr:cNvPr id="33075593" name="Line 15"/>
        <xdr:cNvSpPr>
          <a:spLocks noChangeShapeType="1"/>
        </xdr:cNvSpPr>
      </xdr:nvSpPr>
      <xdr:spPr bwMode="auto">
        <a:xfrm>
          <a:off x="3971925" y="2124075"/>
          <a:ext cx="0" cy="57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295275</xdr:colOff>
      <xdr:row>12</xdr:row>
      <xdr:rowOff>57150</xdr:rowOff>
    </xdr:from>
    <xdr:to>
      <xdr:col>15</xdr:col>
      <xdr:colOff>466725</xdr:colOff>
      <xdr:row>12</xdr:row>
      <xdr:rowOff>57150</xdr:rowOff>
    </xdr:to>
    <xdr:sp macro="" textlink="">
      <xdr:nvSpPr>
        <xdr:cNvPr id="33075594" name="Line 16"/>
        <xdr:cNvSpPr>
          <a:spLocks noChangeShapeType="1"/>
        </xdr:cNvSpPr>
      </xdr:nvSpPr>
      <xdr:spPr bwMode="auto">
        <a:xfrm>
          <a:off x="3981450" y="2124075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466725</xdr:colOff>
      <xdr:row>12</xdr:row>
      <xdr:rowOff>57150</xdr:rowOff>
    </xdr:from>
    <xdr:to>
      <xdr:col>15</xdr:col>
      <xdr:colOff>466725</xdr:colOff>
      <xdr:row>12</xdr:row>
      <xdr:rowOff>133350</xdr:rowOff>
    </xdr:to>
    <xdr:sp macro="" textlink="">
      <xdr:nvSpPr>
        <xdr:cNvPr id="33075595" name="Line 17"/>
        <xdr:cNvSpPr>
          <a:spLocks noChangeShapeType="1"/>
        </xdr:cNvSpPr>
      </xdr:nvSpPr>
      <xdr:spPr bwMode="auto">
        <a:xfrm>
          <a:off x="5981700" y="2124075"/>
          <a:ext cx="0" cy="76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495300</xdr:colOff>
      <xdr:row>12</xdr:row>
      <xdr:rowOff>9525</xdr:rowOff>
    </xdr:from>
    <xdr:to>
      <xdr:col>13</xdr:col>
      <xdr:colOff>495300</xdr:colOff>
      <xdr:row>12</xdr:row>
      <xdr:rowOff>66675</xdr:rowOff>
    </xdr:to>
    <xdr:sp macro="" textlink="">
      <xdr:nvSpPr>
        <xdr:cNvPr id="33075596" name="Line 18"/>
        <xdr:cNvSpPr>
          <a:spLocks noChangeShapeType="1"/>
        </xdr:cNvSpPr>
      </xdr:nvSpPr>
      <xdr:spPr bwMode="auto">
        <a:xfrm>
          <a:off x="4953000" y="2076450"/>
          <a:ext cx="0" cy="57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438150</xdr:colOff>
      <xdr:row>16</xdr:row>
      <xdr:rowOff>66675</xdr:rowOff>
    </xdr:from>
    <xdr:to>
      <xdr:col>13</xdr:col>
      <xdr:colOff>438150</xdr:colOff>
      <xdr:row>16</xdr:row>
      <xdr:rowOff>123825</xdr:rowOff>
    </xdr:to>
    <xdr:sp macro="" textlink="">
      <xdr:nvSpPr>
        <xdr:cNvPr id="33075597" name="Line 19"/>
        <xdr:cNvSpPr>
          <a:spLocks noChangeShapeType="1"/>
        </xdr:cNvSpPr>
      </xdr:nvSpPr>
      <xdr:spPr bwMode="auto">
        <a:xfrm>
          <a:off x="4895850" y="2838450"/>
          <a:ext cx="0" cy="57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438150</xdr:colOff>
      <xdr:row>16</xdr:row>
      <xdr:rowOff>57150</xdr:rowOff>
    </xdr:from>
    <xdr:to>
      <xdr:col>17</xdr:col>
      <xdr:colOff>466725</xdr:colOff>
      <xdr:row>16</xdr:row>
      <xdr:rowOff>57150</xdr:rowOff>
    </xdr:to>
    <xdr:sp macro="" textlink="">
      <xdr:nvSpPr>
        <xdr:cNvPr id="33075598" name="Line 20"/>
        <xdr:cNvSpPr>
          <a:spLocks noChangeShapeType="1"/>
        </xdr:cNvSpPr>
      </xdr:nvSpPr>
      <xdr:spPr bwMode="auto">
        <a:xfrm>
          <a:off x="4895850" y="2828925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476250</xdr:colOff>
      <xdr:row>16</xdr:row>
      <xdr:rowOff>57150</xdr:rowOff>
    </xdr:from>
    <xdr:to>
      <xdr:col>17</xdr:col>
      <xdr:colOff>476250</xdr:colOff>
      <xdr:row>16</xdr:row>
      <xdr:rowOff>114300</xdr:rowOff>
    </xdr:to>
    <xdr:sp macro="" textlink="">
      <xdr:nvSpPr>
        <xdr:cNvPr id="33075599" name="Line 22"/>
        <xdr:cNvSpPr>
          <a:spLocks noChangeShapeType="1"/>
        </xdr:cNvSpPr>
      </xdr:nvSpPr>
      <xdr:spPr bwMode="auto">
        <a:xfrm>
          <a:off x="6905625" y="2828925"/>
          <a:ext cx="0" cy="57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447675</xdr:colOff>
      <xdr:row>16</xdr:row>
      <xdr:rowOff>9525</xdr:rowOff>
    </xdr:from>
    <xdr:to>
      <xdr:col>15</xdr:col>
      <xdr:colOff>447675</xdr:colOff>
      <xdr:row>16</xdr:row>
      <xdr:rowOff>57150</xdr:rowOff>
    </xdr:to>
    <xdr:sp macro="" textlink="">
      <xdr:nvSpPr>
        <xdr:cNvPr id="33075600" name="Line 23"/>
        <xdr:cNvSpPr>
          <a:spLocks noChangeShapeType="1"/>
        </xdr:cNvSpPr>
      </xdr:nvSpPr>
      <xdr:spPr bwMode="auto">
        <a:xfrm>
          <a:off x="5962650" y="2781300"/>
          <a:ext cx="0" cy="476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20</xdr:row>
      <xdr:rowOff>66675</xdr:rowOff>
    </xdr:from>
    <xdr:to>
      <xdr:col>19</xdr:col>
      <xdr:colOff>438150</xdr:colOff>
      <xdr:row>20</xdr:row>
      <xdr:rowOff>66675</xdr:rowOff>
    </xdr:to>
    <xdr:sp macro="" textlink="">
      <xdr:nvSpPr>
        <xdr:cNvPr id="33075601" name="Line 39"/>
        <xdr:cNvSpPr>
          <a:spLocks noChangeShapeType="1"/>
        </xdr:cNvSpPr>
      </xdr:nvSpPr>
      <xdr:spPr bwMode="auto">
        <a:xfrm>
          <a:off x="4876800" y="3543300"/>
          <a:ext cx="2905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438150</xdr:colOff>
      <xdr:row>20</xdr:row>
      <xdr:rowOff>0</xdr:rowOff>
    </xdr:from>
    <xdr:to>
      <xdr:col>17</xdr:col>
      <xdr:colOff>438150</xdr:colOff>
      <xdr:row>21</xdr:row>
      <xdr:rowOff>0</xdr:rowOff>
    </xdr:to>
    <xdr:sp macro="" textlink="">
      <xdr:nvSpPr>
        <xdr:cNvPr id="33075602" name="Line 40"/>
        <xdr:cNvSpPr>
          <a:spLocks noChangeShapeType="1"/>
        </xdr:cNvSpPr>
      </xdr:nvSpPr>
      <xdr:spPr bwMode="auto">
        <a:xfrm>
          <a:off x="6867525" y="3476625"/>
          <a:ext cx="0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295275</xdr:colOff>
      <xdr:row>16</xdr:row>
      <xdr:rowOff>57150</xdr:rowOff>
    </xdr:from>
    <xdr:to>
      <xdr:col>9</xdr:col>
      <xdr:colOff>295275</xdr:colOff>
      <xdr:row>16</xdr:row>
      <xdr:rowOff>57150</xdr:rowOff>
    </xdr:to>
    <xdr:sp macro="" textlink="">
      <xdr:nvSpPr>
        <xdr:cNvPr id="33075603" name="Line 47"/>
        <xdr:cNvSpPr>
          <a:spLocks noChangeShapeType="1"/>
        </xdr:cNvSpPr>
      </xdr:nvSpPr>
      <xdr:spPr bwMode="auto">
        <a:xfrm>
          <a:off x="409575" y="2828925"/>
          <a:ext cx="2781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371475</xdr:colOff>
      <xdr:row>16</xdr:row>
      <xdr:rowOff>66675</xdr:rowOff>
    </xdr:from>
    <xdr:to>
      <xdr:col>7</xdr:col>
      <xdr:colOff>371475</xdr:colOff>
      <xdr:row>17</xdr:row>
      <xdr:rowOff>0</xdr:rowOff>
    </xdr:to>
    <xdr:sp macro="" textlink="">
      <xdr:nvSpPr>
        <xdr:cNvPr id="33075604" name="Line 49"/>
        <xdr:cNvSpPr>
          <a:spLocks noChangeShapeType="1"/>
        </xdr:cNvSpPr>
      </xdr:nvSpPr>
      <xdr:spPr bwMode="auto">
        <a:xfrm>
          <a:off x="2314575" y="2838450"/>
          <a:ext cx="0" cy="66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285750</xdr:colOff>
      <xdr:row>20</xdr:row>
      <xdr:rowOff>76200</xdr:rowOff>
    </xdr:from>
    <xdr:to>
      <xdr:col>9</xdr:col>
      <xdr:colOff>238125</xdr:colOff>
      <xdr:row>20</xdr:row>
      <xdr:rowOff>76200</xdr:rowOff>
    </xdr:to>
    <xdr:sp macro="" textlink="">
      <xdr:nvSpPr>
        <xdr:cNvPr id="33075605" name="Line 52"/>
        <xdr:cNvSpPr>
          <a:spLocks noChangeShapeType="1"/>
        </xdr:cNvSpPr>
      </xdr:nvSpPr>
      <xdr:spPr bwMode="auto">
        <a:xfrm>
          <a:off x="400050" y="3552825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238125</xdr:colOff>
      <xdr:row>20</xdr:row>
      <xdr:rowOff>76200</xdr:rowOff>
    </xdr:from>
    <xdr:to>
      <xdr:col>9</xdr:col>
      <xdr:colOff>238125</xdr:colOff>
      <xdr:row>20</xdr:row>
      <xdr:rowOff>133350</xdr:rowOff>
    </xdr:to>
    <xdr:sp macro="" textlink="">
      <xdr:nvSpPr>
        <xdr:cNvPr id="33075606" name="Line 53"/>
        <xdr:cNvSpPr>
          <a:spLocks noChangeShapeType="1"/>
        </xdr:cNvSpPr>
      </xdr:nvSpPr>
      <xdr:spPr bwMode="auto">
        <a:xfrm>
          <a:off x="3133725" y="3552825"/>
          <a:ext cx="0" cy="57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352425</xdr:colOff>
      <xdr:row>20</xdr:row>
      <xdr:rowOff>0</xdr:rowOff>
    </xdr:from>
    <xdr:to>
      <xdr:col>5</xdr:col>
      <xdr:colOff>352425</xdr:colOff>
      <xdr:row>21</xdr:row>
      <xdr:rowOff>9525</xdr:rowOff>
    </xdr:to>
    <xdr:sp macro="" textlink="">
      <xdr:nvSpPr>
        <xdr:cNvPr id="33075607" name="Line 56"/>
        <xdr:cNvSpPr>
          <a:spLocks noChangeShapeType="1"/>
        </xdr:cNvSpPr>
      </xdr:nvSpPr>
      <xdr:spPr bwMode="auto">
        <a:xfrm>
          <a:off x="1381125" y="3476625"/>
          <a:ext cx="0" cy="142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361950</xdr:colOff>
      <xdr:row>16</xdr:row>
      <xdr:rowOff>9525</xdr:rowOff>
    </xdr:from>
    <xdr:to>
      <xdr:col>5</xdr:col>
      <xdr:colOff>361950</xdr:colOff>
      <xdr:row>17</xdr:row>
      <xdr:rowOff>9525</xdr:rowOff>
    </xdr:to>
    <xdr:sp macro="" textlink="">
      <xdr:nvSpPr>
        <xdr:cNvPr id="33075608" name="Line 6"/>
        <xdr:cNvSpPr>
          <a:spLocks noChangeShapeType="1"/>
        </xdr:cNvSpPr>
      </xdr:nvSpPr>
      <xdr:spPr bwMode="auto">
        <a:xfrm>
          <a:off x="1390650" y="2781300"/>
          <a:ext cx="0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4</xdr:row>
      <xdr:rowOff>47625</xdr:rowOff>
    </xdr:from>
    <xdr:to>
      <xdr:col>13</xdr:col>
      <xdr:colOff>428625</xdr:colOff>
      <xdr:row>4</xdr:row>
      <xdr:rowOff>123825</xdr:rowOff>
    </xdr:to>
    <xdr:sp macro="" textlink="">
      <xdr:nvSpPr>
        <xdr:cNvPr id="33075609" name="Line 2"/>
        <xdr:cNvSpPr>
          <a:spLocks noChangeShapeType="1"/>
        </xdr:cNvSpPr>
      </xdr:nvSpPr>
      <xdr:spPr bwMode="auto">
        <a:xfrm>
          <a:off x="4886325" y="704850"/>
          <a:ext cx="0" cy="76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295275</xdr:colOff>
      <xdr:row>16</xdr:row>
      <xdr:rowOff>66675</xdr:rowOff>
    </xdr:from>
    <xdr:to>
      <xdr:col>3</xdr:col>
      <xdr:colOff>295275</xdr:colOff>
      <xdr:row>17</xdr:row>
      <xdr:rowOff>0</xdr:rowOff>
    </xdr:to>
    <xdr:sp macro="" textlink="">
      <xdr:nvSpPr>
        <xdr:cNvPr id="33075610" name="Line 49"/>
        <xdr:cNvSpPr>
          <a:spLocks noChangeShapeType="1"/>
        </xdr:cNvSpPr>
      </xdr:nvSpPr>
      <xdr:spPr bwMode="auto">
        <a:xfrm>
          <a:off x="409575" y="2838450"/>
          <a:ext cx="0" cy="66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419100</xdr:colOff>
      <xdr:row>20</xdr:row>
      <xdr:rowOff>76200</xdr:rowOff>
    </xdr:from>
    <xdr:to>
      <xdr:col>7</xdr:col>
      <xdr:colOff>419100</xdr:colOff>
      <xdr:row>21</xdr:row>
      <xdr:rowOff>0</xdr:rowOff>
    </xdr:to>
    <xdr:sp macro="" textlink="">
      <xdr:nvSpPr>
        <xdr:cNvPr id="33075611" name="Line 53"/>
        <xdr:cNvSpPr>
          <a:spLocks noChangeShapeType="1"/>
        </xdr:cNvSpPr>
      </xdr:nvSpPr>
      <xdr:spPr bwMode="auto">
        <a:xfrm>
          <a:off x="2362200" y="3552825"/>
          <a:ext cx="0" cy="57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285750</xdr:colOff>
      <xdr:row>20</xdr:row>
      <xdr:rowOff>76200</xdr:rowOff>
    </xdr:from>
    <xdr:to>
      <xdr:col>3</xdr:col>
      <xdr:colOff>285750</xdr:colOff>
      <xdr:row>21</xdr:row>
      <xdr:rowOff>0</xdr:rowOff>
    </xdr:to>
    <xdr:sp macro="" textlink="">
      <xdr:nvSpPr>
        <xdr:cNvPr id="33075612" name="Line 53"/>
        <xdr:cNvSpPr>
          <a:spLocks noChangeShapeType="1"/>
        </xdr:cNvSpPr>
      </xdr:nvSpPr>
      <xdr:spPr bwMode="auto">
        <a:xfrm>
          <a:off x="400050" y="3552825"/>
          <a:ext cx="0" cy="57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304800</xdr:colOff>
      <xdr:row>16</xdr:row>
      <xdr:rowOff>57150</xdr:rowOff>
    </xdr:from>
    <xdr:to>
      <xdr:col>9</xdr:col>
      <xdr:colOff>304800</xdr:colOff>
      <xdr:row>16</xdr:row>
      <xdr:rowOff>123825</xdr:rowOff>
    </xdr:to>
    <xdr:sp macro="" textlink="">
      <xdr:nvSpPr>
        <xdr:cNvPr id="33075613" name="Line 49"/>
        <xdr:cNvSpPr>
          <a:spLocks noChangeShapeType="1"/>
        </xdr:cNvSpPr>
      </xdr:nvSpPr>
      <xdr:spPr bwMode="auto">
        <a:xfrm>
          <a:off x="3200400" y="2828925"/>
          <a:ext cx="0" cy="66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20</xdr:row>
      <xdr:rowOff>76200</xdr:rowOff>
    </xdr:from>
    <xdr:to>
      <xdr:col>13</xdr:col>
      <xdr:colOff>419100</xdr:colOff>
      <xdr:row>21</xdr:row>
      <xdr:rowOff>0</xdr:rowOff>
    </xdr:to>
    <xdr:sp macro="" textlink="">
      <xdr:nvSpPr>
        <xdr:cNvPr id="33075614" name="Line 19"/>
        <xdr:cNvSpPr>
          <a:spLocks noChangeShapeType="1"/>
        </xdr:cNvSpPr>
      </xdr:nvSpPr>
      <xdr:spPr bwMode="auto">
        <a:xfrm>
          <a:off x="4876800" y="3552825"/>
          <a:ext cx="0" cy="57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438150</xdr:colOff>
      <xdr:row>20</xdr:row>
      <xdr:rowOff>76200</xdr:rowOff>
    </xdr:from>
    <xdr:to>
      <xdr:col>15</xdr:col>
      <xdr:colOff>438150</xdr:colOff>
      <xdr:row>21</xdr:row>
      <xdr:rowOff>0</xdr:rowOff>
    </xdr:to>
    <xdr:sp macro="" textlink="">
      <xdr:nvSpPr>
        <xdr:cNvPr id="33075615" name="Line 19"/>
        <xdr:cNvSpPr>
          <a:spLocks noChangeShapeType="1"/>
        </xdr:cNvSpPr>
      </xdr:nvSpPr>
      <xdr:spPr bwMode="auto">
        <a:xfrm>
          <a:off x="5953125" y="3552825"/>
          <a:ext cx="0" cy="57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438150</xdr:colOff>
      <xdr:row>20</xdr:row>
      <xdr:rowOff>76200</xdr:rowOff>
    </xdr:from>
    <xdr:to>
      <xdr:col>19</xdr:col>
      <xdr:colOff>438150</xdr:colOff>
      <xdr:row>21</xdr:row>
      <xdr:rowOff>0</xdr:rowOff>
    </xdr:to>
    <xdr:sp macro="" textlink="">
      <xdr:nvSpPr>
        <xdr:cNvPr id="33075616" name="Line 19"/>
        <xdr:cNvSpPr>
          <a:spLocks noChangeShapeType="1"/>
        </xdr:cNvSpPr>
      </xdr:nvSpPr>
      <xdr:spPr bwMode="auto">
        <a:xfrm>
          <a:off x="7781925" y="3552825"/>
          <a:ext cx="0" cy="57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15</xdr:col>
      <xdr:colOff>342900</xdr:colOff>
      <xdr:row>18</xdr:row>
      <xdr:rowOff>57150</xdr:rowOff>
    </xdr:from>
    <xdr:to>
      <xdr:col>15</xdr:col>
      <xdr:colOff>419100</xdr:colOff>
      <xdr:row>18</xdr:row>
      <xdr:rowOff>133350</xdr:rowOff>
    </xdr:to>
    <xdr:pic>
      <xdr:nvPicPr>
        <xdr:cNvPr id="33075617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5" y="320992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19050</xdr:colOff>
      <xdr:row>22</xdr:row>
      <xdr:rowOff>57150</xdr:rowOff>
    </xdr:from>
    <xdr:to>
      <xdr:col>14</xdr:col>
      <xdr:colOff>95250</xdr:colOff>
      <xdr:row>22</xdr:row>
      <xdr:rowOff>133350</xdr:rowOff>
    </xdr:to>
    <xdr:pic>
      <xdr:nvPicPr>
        <xdr:cNvPr id="33075618" name="图片 5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39147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19050</xdr:colOff>
      <xdr:row>22</xdr:row>
      <xdr:rowOff>66675</xdr:rowOff>
    </xdr:from>
    <xdr:to>
      <xdr:col>16</xdr:col>
      <xdr:colOff>95250</xdr:colOff>
      <xdr:row>22</xdr:row>
      <xdr:rowOff>142875</xdr:rowOff>
    </xdr:to>
    <xdr:pic>
      <xdr:nvPicPr>
        <xdr:cNvPr id="33075619" name="图片 5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3650" y="39243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19050</xdr:colOff>
      <xdr:row>22</xdr:row>
      <xdr:rowOff>47625</xdr:rowOff>
    </xdr:from>
    <xdr:to>
      <xdr:col>18</xdr:col>
      <xdr:colOff>95250</xdr:colOff>
      <xdr:row>22</xdr:row>
      <xdr:rowOff>123825</xdr:rowOff>
    </xdr:to>
    <xdr:pic>
      <xdr:nvPicPr>
        <xdr:cNvPr id="33075620" name="图片 5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390525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19050</xdr:colOff>
      <xdr:row>22</xdr:row>
      <xdr:rowOff>57150</xdr:rowOff>
    </xdr:from>
    <xdr:to>
      <xdr:col>8</xdr:col>
      <xdr:colOff>95250</xdr:colOff>
      <xdr:row>22</xdr:row>
      <xdr:rowOff>133350</xdr:rowOff>
    </xdr:to>
    <xdr:pic>
      <xdr:nvPicPr>
        <xdr:cNvPr id="33075621" name="图片 5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39147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19050</xdr:colOff>
      <xdr:row>22</xdr:row>
      <xdr:rowOff>38100</xdr:rowOff>
    </xdr:from>
    <xdr:to>
      <xdr:col>6</xdr:col>
      <xdr:colOff>95250</xdr:colOff>
      <xdr:row>22</xdr:row>
      <xdr:rowOff>114300</xdr:rowOff>
    </xdr:to>
    <xdr:pic>
      <xdr:nvPicPr>
        <xdr:cNvPr id="33075622" name="图片 5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389572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22</xdr:row>
      <xdr:rowOff>47625</xdr:rowOff>
    </xdr:from>
    <xdr:to>
      <xdr:col>4</xdr:col>
      <xdr:colOff>95250</xdr:colOff>
      <xdr:row>22</xdr:row>
      <xdr:rowOff>123825</xdr:rowOff>
    </xdr:to>
    <xdr:pic>
      <xdr:nvPicPr>
        <xdr:cNvPr id="33075623" name="图片 5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390525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19050</xdr:colOff>
      <xdr:row>18</xdr:row>
      <xdr:rowOff>47625</xdr:rowOff>
    </xdr:from>
    <xdr:to>
      <xdr:col>6</xdr:col>
      <xdr:colOff>95250</xdr:colOff>
      <xdr:row>18</xdr:row>
      <xdr:rowOff>123825</xdr:rowOff>
    </xdr:to>
    <xdr:pic>
      <xdr:nvPicPr>
        <xdr:cNvPr id="33075624" name="图片 5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3200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19050</xdr:colOff>
      <xdr:row>18</xdr:row>
      <xdr:rowOff>47625</xdr:rowOff>
    </xdr:from>
    <xdr:to>
      <xdr:col>8</xdr:col>
      <xdr:colOff>95250</xdr:colOff>
      <xdr:row>18</xdr:row>
      <xdr:rowOff>123825</xdr:rowOff>
    </xdr:to>
    <xdr:pic>
      <xdr:nvPicPr>
        <xdr:cNvPr id="33075625" name="图片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3200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18</xdr:row>
      <xdr:rowOff>47625</xdr:rowOff>
    </xdr:from>
    <xdr:to>
      <xdr:col>4</xdr:col>
      <xdr:colOff>95250</xdr:colOff>
      <xdr:row>18</xdr:row>
      <xdr:rowOff>123825</xdr:rowOff>
    </xdr:to>
    <xdr:pic>
      <xdr:nvPicPr>
        <xdr:cNvPr id="33075626" name="图片 5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3200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9525</xdr:colOff>
      <xdr:row>6</xdr:row>
      <xdr:rowOff>47625</xdr:rowOff>
    </xdr:from>
    <xdr:to>
      <xdr:col>10</xdr:col>
      <xdr:colOff>85725</xdr:colOff>
      <xdr:row>6</xdr:row>
      <xdr:rowOff>123825</xdr:rowOff>
    </xdr:to>
    <xdr:pic>
      <xdr:nvPicPr>
        <xdr:cNvPr id="33075627" name="图片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108585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19050</xdr:colOff>
      <xdr:row>10</xdr:row>
      <xdr:rowOff>47625</xdr:rowOff>
    </xdr:from>
    <xdr:to>
      <xdr:col>10</xdr:col>
      <xdr:colOff>95250</xdr:colOff>
      <xdr:row>10</xdr:row>
      <xdr:rowOff>123825</xdr:rowOff>
    </xdr:to>
    <xdr:pic>
      <xdr:nvPicPr>
        <xdr:cNvPr id="33075628" name="图片 6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7907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314325</xdr:colOff>
      <xdr:row>14</xdr:row>
      <xdr:rowOff>28575</xdr:rowOff>
    </xdr:from>
    <xdr:to>
      <xdr:col>7</xdr:col>
      <xdr:colOff>447675</xdr:colOff>
      <xdr:row>15</xdr:row>
      <xdr:rowOff>0</xdr:rowOff>
    </xdr:to>
    <xdr:pic>
      <xdr:nvPicPr>
        <xdr:cNvPr id="33075629" name="图片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476500"/>
          <a:ext cx="1333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419100</xdr:colOff>
      <xdr:row>14</xdr:row>
      <xdr:rowOff>19050</xdr:rowOff>
    </xdr:from>
    <xdr:to>
      <xdr:col>13</xdr:col>
      <xdr:colOff>552450</xdr:colOff>
      <xdr:row>14</xdr:row>
      <xdr:rowOff>152400</xdr:rowOff>
    </xdr:to>
    <xdr:pic>
      <xdr:nvPicPr>
        <xdr:cNvPr id="33075630" name="图片 6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466975"/>
          <a:ext cx="1333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647700</xdr:colOff>
          <xdr:row>1</xdr:row>
          <xdr:rowOff>19050</xdr:rowOff>
        </xdr:from>
        <xdr:to>
          <xdr:col>14</xdr:col>
          <xdr:colOff>0</xdr:colOff>
          <xdr:row>3</xdr:row>
          <xdr:rowOff>47625</xdr:rowOff>
        </xdr:to>
        <xdr:sp macro="" textlink="">
          <xdr:nvSpPr>
            <xdr:cNvPr id="32100667" name="Spinner 81211" hidden="1">
              <a:extLst>
                <a:ext uri="{63B3BB69-23CF-44E3-9099-C40C66FF867C}">
                  <a14:compatExt spid="_x0000_s321006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16</xdr:col>
      <xdr:colOff>0</xdr:colOff>
      <xdr:row>0</xdr:row>
      <xdr:rowOff>76200</xdr:rowOff>
    </xdr:from>
    <xdr:to>
      <xdr:col>21</xdr:col>
      <xdr:colOff>0</xdr:colOff>
      <xdr:row>12</xdr:row>
      <xdr:rowOff>0</xdr:rowOff>
    </xdr:to>
    <xdr:graphicFrame macro="">
      <xdr:nvGraphicFramePr>
        <xdr:cNvPr id="33075631" name="图表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0</xdr:colOff>
      <xdr:row>1</xdr:row>
      <xdr:rowOff>0</xdr:rowOff>
    </xdr:from>
    <xdr:to>
      <xdr:col>6</xdr:col>
      <xdr:colOff>0</xdr:colOff>
      <xdr:row>10</xdr:row>
      <xdr:rowOff>19050</xdr:rowOff>
    </xdr:to>
    <xdr:graphicFrame macro="">
      <xdr:nvGraphicFramePr>
        <xdr:cNvPr id="33075632" name="图表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0.33165</cdr:x>
      <cdr:y>0.71783</cdr:y>
    </cdr:from>
    <cdr:to>
      <cdr:x>0.68911</cdr:x>
      <cdr:y>0.85626</cdr:y>
    </cdr:to>
    <cdr:sp macro="" textlink="动态杜邦分析!$W$2">
      <cdr:nvSpPr>
        <cdr:cNvPr id="54273" name="Text Box 1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723403" y="1429002"/>
          <a:ext cx="779701" cy="27557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54545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C7EDCC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EC8B450A-6AD9-47F2-8E81-C612E13D17F9}" type="TxLink">
            <a:rPr lang="zh-CN" altLang="en-US" sz="1000" b="1" i="0" u="none" strike="noStrike" baseline="0">
              <a:solidFill>
                <a:srgbClr val="000000"/>
              </a:solidFill>
              <a:latin typeface="宋体"/>
              <a:ea typeface="宋体"/>
            </a:rPr>
            <a:pPr algn="ctr" rtl="0">
              <a:defRPr sz="1000"/>
            </a:pPr>
            <a:t>权益净利率</a:t>
          </a:fld>
          <a:endParaRPr lang="zh-CN" altLang="en-US"/>
        </a:p>
      </cdr:txBody>
    </cdr:sp>
  </cdr:relSizeAnchor>
  <cdr:relSizeAnchor xmlns:cdr="http://schemas.openxmlformats.org/drawingml/2006/chartDrawing">
    <cdr:from>
      <cdr:x>0.47947</cdr:x>
      <cdr:y>0.47666</cdr:y>
    </cdr:from>
    <cdr:to>
      <cdr:x>0.53413</cdr:x>
      <cdr:y>0.53638</cdr:y>
    </cdr:to>
    <cdr:sp macro="" textlink="">
      <cdr:nvSpPr>
        <cdr:cNvPr id="54274" name="Oval 2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2318" y="538918"/>
          <a:ext cx="67158" cy="67123"/>
        </a:xfrm>
        <a:prstGeom xmlns:a="http://schemas.openxmlformats.org/drawingml/2006/main" prst="ellipse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C7EDCC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zh-CN" altLang="en-US"/>
        </a:p>
      </cdr:txBody>
    </cdr:sp>
  </cdr:relSizeAnchor>
  <cdr:relSizeAnchor xmlns:cdr="http://schemas.openxmlformats.org/drawingml/2006/chartDrawing">
    <cdr:from>
      <cdr:x>0.33165</cdr:x>
      <cdr:y>0.71783</cdr:y>
    </cdr:from>
    <cdr:to>
      <cdr:x>0.68911</cdr:x>
      <cdr:y>0.85626</cdr:y>
    </cdr:to>
    <cdr:sp macro="" textlink="动态杜邦分析!$W$2">
      <cdr:nvSpPr>
        <cdr:cNvPr id="2" name="Text Box 1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723403" y="1429002"/>
          <a:ext cx="779701" cy="27557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54545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C7EDCC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EC8B450A-6AD9-47F2-8E81-C612E13D17F9}" type="TxLink">
            <a:rPr lang="zh-CN" altLang="en-US" sz="1000" b="1" i="0" u="none" strike="noStrike" baseline="0">
              <a:solidFill>
                <a:srgbClr val="000000"/>
              </a:solidFill>
              <a:latin typeface="宋体"/>
              <a:ea typeface="宋体"/>
            </a:rPr>
            <a:pPr algn="ctr" rtl="0">
              <a:defRPr sz="1000"/>
            </a:pPr>
            <a:t>权益净利率</a:t>
          </a:fld>
          <a:endParaRPr lang="zh-CN" altLang="en-US"/>
        </a:p>
      </cdr:txBody>
    </cdr:sp>
  </cdr:relSizeAnchor>
  <cdr:relSizeAnchor xmlns:cdr="http://schemas.openxmlformats.org/drawingml/2006/chartDrawing">
    <cdr:from>
      <cdr:x>0.47947</cdr:x>
      <cdr:y>0.47666</cdr:y>
    </cdr:from>
    <cdr:to>
      <cdr:x>0.53413</cdr:x>
      <cdr:y>0.53638</cdr:y>
    </cdr:to>
    <cdr:sp macro="" textlink="">
      <cdr:nvSpPr>
        <cdr:cNvPr id="3" name="Oval 2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2318" y="538918"/>
          <a:ext cx="67158" cy="67123"/>
        </a:xfrm>
        <a:prstGeom xmlns:a="http://schemas.openxmlformats.org/drawingml/2006/main" prst="ellipse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C7EDCC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zh-CN" altLang="en-US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0.47947</cdr:x>
      <cdr:y>0.47666</cdr:y>
    </cdr:from>
    <cdr:to>
      <cdr:x>0.53413</cdr:x>
      <cdr:y>0.53638</cdr:y>
    </cdr:to>
    <cdr:sp macro="" textlink="">
      <cdr:nvSpPr>
        <cdr:cNvPr id="54274" name="Oval 2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2318" y="538918"/>
          <a:ext cx="67158" cy="67123"/>
        </a:xfrm>
        <a:prstGeom xmlns:a="http://schemas.openxmlformats.org/drawingml/2006/main" prst="ellipse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C7EDCC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zh-CN" altLang="en-US"/>
        </a:p>
      </cdr:txBody>
    </cdr:sp>
  </cdr:relSizeAnchor>
  <cdr:relSizeAnchor xmlns:cdr="http://schemas.openxmlformats.org/drawingml/2006/chartDrawing">
    <cdr:from>
      <cdr:x>0.33165</cdr:x>
      <cdr:y>0.70348</cdr:y>
    </cdr:from>
    <cdr:to>
      <cdr:x>0.68911</cdr:x>
      <cdr:y>0.84191</cdr:y>
    </cdr:to>
    <cdr:sp macro="" textlink="动态杜邦分析!$AA$2">
      <cdr:nvSpPr>
        <cdr:cNvPr id="2" name="Text Box 1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723403" y="1400427"/>
          <a:ext cx="779701" cy="27557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54545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C7EDCC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4F7A4C52-6646-4564-9A2F-A2091EF235D3}" type="TxLink">
            <a:rPr lang="zh-CN" altLang="en-US" sz="1000" b="1" i="0" u="none" strike="noStrike" baseline="0">
              <a:solidFill>
                <a:srgbClr val="000000"/>
              </a:solidFill>
              <a:latin typeface="宋体"/>
              <a:ea typeface="宋体"/>
            </a:rPr>
            <a:pPr algn="ctr" rtl="0">
              <a:defRPr sz="1000"/>
            </a:pPr>
            <a:t>净利润</a:t>
          </a:fld>
          <a:endParaRPr lang="zh-CN" altLang="en-US"/>
        </a:p>
      </cdr:txBody>
    </cdr:sp>
  </cdr:relSizeAnchor>
  <cdr:relSizeAnchor xmlns:cdr="http://schemas.openxmlformats.org/drawingml/2006/chartDrawing">
    <cdr:from>
      <cdr:x>0.47947</cdr:x>
      <cdr:y>0.47666</cdr:y>
    </cdr:from>
    <cdr:to>
      <cdr:x>0.53413</cdr:x>
      <cdr:y>0.53638</cdr:y>
    </cdr:to>
    <cdr:sp macro="" textlink="">
      <cdr:nvSpPr>
        <cdr:cNvPr id="3" name="Oval 2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2318" y="538918"/>
          <a:ext cx="67158" cy="67123"/>
        </a:xfrm>
        <a:prstGeom xmlns:a="http://schemas.openxmlformats.org/drawingml/2006/main" prst="ellipse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C7EDCC" mc:Ignorable="a14" a14:legacySpreadsheetColorIndex="65"/>
        </a:solidFill>
        <a:ln xmlns:a="http://schemas.openxmlformats.org/drawingml/2006/main"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zh-CN" altLang="en-US"/>
        </a:p>
      </cdr:txBody>
    </cdr:sp>
  </cdr:relSizeAnchor>
</c:userShape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</sheetPr>
  <dimension ref="A1:N36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1" sqref="B21"/>
    </sheetView>
  </sheetViews>
  <sheetFormatPr defaultRowHeight="16.5" customHeight="1"/>
  <cols>
    <col min="1" max="1" width="17.42578125" style="63" customWidth="1"/>
    <col min="2" max="2" width="12.140625" style="1" customWidth="1"/>
    <col min="3" max="3" width="13.28515625" style="1" customWidth="1"/>
    <col min="4" max="13" width="11.140625" style="1" customWidth="1"/>
    <col min="14" max="14" width="11.85546875" style="2" customWidth="1"/>
    <col min="15" max="15" width="10.5703125" style="1" customWidth="1"/>
    <col min="16" max="16" width="10.85546875" style="1" customWidth="1"/>
    <col min="17" max="17" width="10.7109375" style="1" customWidth="1"/>
    <col min="18" max="18" width="9.7109375" style="1" customWidth="1"/>
    <col min="19" max="16384" width="9.140625" style="1"/>
  </cols>
  <sheetData>
    <row r="1" spans="1:14" s="11" customFormat="1" ht="16.5" customHeight="1">
      <c r="A1" s="67" t="s">
        <v>84</v>
      </c>
      <c r="B1" s="68" t="s">
        <v>29</v>
      </c>
      <c r="C1" s="69" t="s">
        <v>15</v>
      </c>
      <c r="D1" s="69" t="s">
        <v>45</v>
      </c>
      <c r="E1" s="69" t="s">
        <v>46</v>
      </c>
      <c r="F1" s="69" t="s">
        <v>60</v>
      </c>
      <c r="G1" s="69" t="s">
        <v>61</v>
      </c>
      <c r="H1" s="69" t="s">
        <v>62</v>
      </c>
      <c r="I1" s="69" t="s">
        <v>63</v>
      </c>
      <c r="J1" s="69" t="s">
        <v>64</v>
      </c>
      <c r="K1" s="69" t="s">
        <v>65</v>
      </c>
      <c r="L1" s="69" t="s">
        <v>66</v>
      </c>
      <c r="M1" s="69" t="s">
        <v>67</v>
      </c>
    </row>
    <row r="2" spans="1:14" ht="16.5" customHeight="1">
      <c r="A2" s="62" t="s">
        <v>1</v>
      </c>
      <c r="B2" s="3">
        <v>5000</v>
      </c>
      <c r="C2" s="3">
        <v>5050</v>
      </c>
      <c r="D2" s="3">
        <v>5100</v>
      </c>
      <c r="E2" s="3">
        <v>5150</v>
      </c>
      <c r="F2" s="3">
        <v>5200</v>
      </c>
      <c r="G2" s="3">
        <v>5250</v>
      </c>
      <c r="H2" s="3">
        <v>5300</v>
      </c>
      <c r="I2" s="3">
        <v>5350</v>
      </c>
      <c r="J2" s="3">
        <v>5400</v>
      </c>
      <c r="K2" s="3">
        <v>5450</v>
      </c>
      <c r="L2" s="4">
        <v>3600</v>
      </c>
      <c r="M2" s="4">
        <v>5550</v>
      </c>
      <c r="N2" s="1"/>
    </row>
    <row r="3" spans="1:14" ht="16.5" customHeight="1">
      <c r="A3" s="63" t="s">
        <v>2</v>
      </c>
      <c r="B3" s="5">
        <v>4400</v>
      </c>
      <c r="C3" s="5">
        <v>4393.5</v>
      </c>
      <c r="D3" s="5">
        <v>4641</v>
      </c>
      <c r="E3" s="5">
        <v>4789.5</v>
      </c>
      <c r="F3" s="5">
        <v>4758</v>
      </c>
      <c r="G3" s="5">
        <v>4830</v>
      </c>
      <c r="H3" s="5">
        <v>4823</v>
      </c>
      <c r="I3" s="5">
        <v>4815</v>
      </c>
      <c r="J3" s="5">
        <v>4914</v>
      </c>
      <c r="K3" s="5">
        <v>5014</v>
      </c>
      <c r="L3" s="6">
        <v>3186</v>
      </c>
      <c r="M3" s="6">
        <v>5133.75</v>
      </c>
      <c r="N3" s="1"/>
    </row>
    <row r="4" spans="1:14" ht="16.5" customHeight="1">
      <c r="A4" s="63" t="s">
        <v>3</v>
      </c>
      <c r="B4" s="5">
        <v>600</v>
      </c>
      <c r="C4" s="5">
        <v>656.5</v>
      </c>
      <c r="D4" s="5">
        <v>459</v>
      </c>
      <c r="E4" s="5">
        <v>360.50000000000006</v>
      </c>
      <c r="F4" s="5">
        <v>442.00000000000006</v>
      </c>
      <c r="G4" s="5">
        <v>420</v>
      </c>
      <c r="H4" s="5">
        <v>477</v>
      </c>
      <c r="I4" s="5">
        <v>535</v>
      </c>
      <c r="J4" s="5">
        <v>486</v>
      </c>
      <c r="K4" s="5">
        <v>436</v>
      </c>
      <c r="L4" s="6">
        <v>414</v>
      </c>
      <c r="M4" s="6">
        <v>416.25</v>
      </c>
      <c r="N4" s="1"/>
    </row>
    <row r="5" spans="1:14" ht="16.5" customHeight="1">
      <c r="A5" s="64" t="s">
        <v>0</v>
      </c>
      <c r="B5" s="3">
        <v>250.00000000000006</v>
      </c>
      <c r="C5" s="3">
        <v>277.74999999999994</v>
      </c>
      <c r="D5" s="3">
        <v>183.60000000000002</v>
      </c>
      <c r="E5" s="3">
        <v>257.50000000000006</v>
      </c>
      <c r="F5" s="3">
        <v>286</v>
      </c>
      <c r="G5" s="3">
        <v>189</v>
      </c>
      <c r="H5" s="3">
        <v>265</v>
      </c>
      <c r="I5" s="3">
        <v>294.25</v>
      </c>
      <c r="J5" s="3">
        <v>194.40000000000003</v>
      </c>
      <c r="K5" s="3">
        <v>272.5</v>
      </c>
      <c r="L5" s="7">
        <v>197.99999999999997</v>
      </c>
      <c r="M5" s="7">
        <v>199.80000000000004</v>
      </c>
      <c r="N5" s="1"/>
    </row>
    <row r="6" spans="1:14" ht="16.5" customHeight="1">
      <c r="A6" s="63" t="s">
        <v>4</v>
      </c>
      <c r="B6" s="5">
        <v>349.99999999999994</v>
      </c>
      <c r="C6" s="5">
        <v>378.75000000000006</v>
      </c>
      <c r="D6" s="5">
        <v>275.39999999999998</v>
      </c>
      <c r="E6" s="5">
        <v>103.00000000000001</v>
      </c>
      <c r="F6" s="5">
        <v>156.00000000000003</v>
      </c>
      <c r="G6" s="5">
        <v>231</v>
      </c>
      <c r="H6" s="5">
        <v>211.99999999999997</v>
      </c>
      <c r="I6" s="5">
        <v>240.75000000000003</v>
      </c>
      <c r="J6" s="5">
        <v>291.59999999999997</v>
      </c>
      <c r="K6" s="5">
        <v>163.5</v>
      </c>
      <c r="L6" s="6">
        <v>216.00000000000003</v>
      </c>
      <c r="M6" s="6">
        <v>216.44999999999996</v>
      </c>
      <c r="N6" s="1"/>
    </row>
    <row r="7" spans="1:14" ht="16.5" customHeight="1">
      <c r="A7" s="63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6"/>
      <c r="M7" s="6"/>
      <c r="N7" s="1"/>
    </row>
    <row r="8" spans="1:14" ht="16.5" customHeight="1">
      <c r="A8" s="63" t="s">
        <v>68</v>
      </c>
      <c r="B8" s="5">
        <v>249.99999999999994</v>
      </c>
      <c r="C8" s="5">
        <v>277.75000000000006</v>
      </c>
      <c r="D8" s="5">
        <v>173.39999999999995</v>
      </c>
      <c r="E8" s="5">
        <v>0</v>
      </c>
      <c r="F8" s="5">
        <v>52.000000000000028</v>
      </c>
      <c r="G8" s="5">
        <v>125.99999999999999</v>
      </c>
      <c r="H8" s="5">
        <v>105.99999999999997</v>
      </c>
      <c r="I8" s="5">
        <v>133.75000000000003</v>
      </c>
      <c r="J8" s="5">
        <v>183.59999999999994</v>
      </c>
      <c r="K8" s="5">
        <v>54.499999999999993</v>
      </c>
      <c r="L8" s="6">
        <v>144.00000000000003</v>
      </c>
      <c r="M8" s="6">
        <v>105.44999999999996</v>
      </c>
      <c r="N8" s="1"/>
    </row>
    <row r="9" spans="1:14" ht="16.5" customHeight="1">
      <c r="A9" s="63" t="s">
        <v>69</v>
      </c>
      <c r="B9" s="5">
        <v>100.00000000000001</v>
      </c>
      <c r="C9" s="5">
        <v>101.00000000000001</v>
      </c>
      <c r="D9" s="5">
        <v>102.00000000000001</v>
      </c>
      <c r="E9" s="5">
        <v>103.00000000000001</v>
      </c>
      <c r="F9" s="5">
        <v>104</v>
      </c>
      <c r="G9" s="5">
        <v>105</v>
      </c>
      <c r="H9" s="5">
        <v>106</v>
      </c>
      <c r="I9" s="5">
        <v>107</v>
      </c>
      <c r="J9" s="5">
        <v>108.00000000000001</v>
      </c>
      <c r="K9" s="5">
        <v>109</v>
      </c>
      <c r="L9" s="6">
        <v>71.999999999999986</v>
      </c>
      <c r="M9" s="6">
        <v>111</v>
      </c>
      <c r="N9" s="1"/>
    </row>
    <row r="10" spans="1:14" ht="16.5" customHeight="1">
      <c r="A10" s="63" t="s">
        <v>6</v>
      </c>
      <c r="B10" s="5">
        <v>32000</v>
      </c>
      <c r="C10" s="5">
        <v>32500</v>
      </c>
      <c r="D10" s="5">
        <v>33000</v>
      </c>
      <c r="E10" s="5">
        <v>33500</v>
      </c>
      <c r="F10" s="5">
        <v>34000</v>
      </c>
      <c r="G10" s="5">
        <v>34500</v>
      </c>
      <c r="H10" s="5">
        <v>35000</v>
      </c>
      <c r="I10" s="5">
        <v>35500</v>
      </c>
      <c r="J10" s="5">
        <v>36000</v>
      </c>
      <c r="K10" s="5">
        <v>36500</v>
      </c>
      <c r="L10" s="6">
        <v>37000</v>
      </c>
      <c r="M10" s="6">
        <v>37500</v>
      </c>
      <c r="N10" s="1"/>
    </row>
    <row r="11" spans="1:14" ht="16.5" customHeight="1">
      <c r="A11" s="63" t="s">
        <v>7</v>
      </c>
      <c r="B11" s="5">
        <v>20000</v>
      </c>
      <c r="C11" s="5">
        <v>20500</v>
      </c>
      <c r="D11" s="5">
        <v>21000</v>
      </c>
      <c r="E11" s="5">
        <v>21500</v>
      </c>
      <c r="F11" s="5">
        <v>22000</v>
      </c>
      <c r="G11" s="5">
        <v>22500</v>
      </c>
      <c r="H11" s="5">
        <v>23000</v>
      </c>
      <c r="I11" s="5">
        <v>23500</v>
      </c>
      <c r="J11" s="5">
        <v>24000</v>
      </c>
      <c r="K11" s="5">
        <v>24500</v>
      </c>
      <c r="L11" s="6">
        <v>25000</v>
      </c>
      <c r="M11" s="6">
        <v>25500</v>
      </c>
      <c r="N11" s="1"/>
    </row>
    <row r="12" spans="1:14" ht="16.5" customHeight="1">
      <c r="B12" s="5"/>
      <c r="C12" s="5"/>
      <c r="D12" s="5"/>
      <c r="E12" s="5"/>
      <c r="F12" s="5"/>
      <c r="G12" s="5"/>
      <c r="H12" s="5"/>
      <c r="I12" s="5"/>
      <c r="J12" s="5"/>
      <c r="K12" s="5"/>
      <c r="L12" s="6"/>
      <c r="M12" s="6"/>
      <c r="N12" s="1"/>
    </row>
    <row r="13" spans="1:14" ht="16.5" customHeight="1">
      <c r="A13" s="62" t="s">
        <v>8</v>
      </c>
      <c r="B13" s="8">
        <v>5.000000000000001E-2</v>
      </c>
      <c r="C13" s="8">
        <v>5.4999999999999986E-2</v>
      </c>
      <c r="D13" s="8">
        <v>3.6000000000000004E-2</v>
      </c>
      <c r="E13" s="8">
        <v>5.000000000000001E-2</v>
      </c>
      <c r="F13" s="8">
        <v>5.5E-2</v>
      </c>
      <c r="G13" s="8">
        <v>3.5999999999999997E-2</v>
      </c>
      <c r="H13" s="8">
        <v>0.05</v>
      </c>
      <c r="I13" s="8">
        <v>5.5E-2</v>
      </c>
      <c r="J13" s="8">
        <v>3.6000000000000004E-2</v>
      </c>
      <c r="K13" s="8">
        <v>0.05</v>
      </c>
      <c r="L13" s="8">
        <v>5.4999999999999993E-2</v>
      </c>
      <c r="M13" s="8">
        <v>3.6000000000000004E-2</v>
      </c>
      <c r="N13" s="1"/>
    </row>
    <row r="14" spans="1:14" ht="16.5" customHeight="1">
      <c r="A14" s="6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"/>
    </row>
    <row r="15" spans="1:14" ht="16.5" customHeight="1">
      <c r="A15" s="62" t="s">
        <v>9</v>
      </c>
      <c r="B15" s="8">
        <v>0.12</v>
      </c>
      <c r="C15" s="8">
        <v>0.13</v>
      </c>
      <c r="D15" s="8">
        <v>0.09</v>
      </c>
      <c r="E15" s="8">
        <v>7.0000000000000007E-2</v>
      </c>
      <c r="F15" s="8">
        <v>8.5000000000000006E-2</v>
      </c>
      <c r="G15" s="8">
        <v>0.08</v>
      </c>
      <c r="H15" s="8">
        <v>0.09</v>
      </c>
      <c r="I15" s="8">
        <v>0.1</v>
      </c>
      <c r="J15" s="8">
        <v>0.09</v>
      </c>
      <c r="K15" s="8">
        <v>0.08</v>
      </c>
      <c r="L15" s="8">
        <v>0.115</v>
      </c>
      <c r="M15" s="8">
        <v>7.4999999999999997E-2</v>
      </c>
      <c r="N15" s="1"/>
    </row>
    <row r="16" spans="1:14" ht="16.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"/>
    </row>
    <row r="17" spans="1:14" ht="16.5" customHeight="1">
      <c r="A17" s="63" t="s">
        <v>10</v>
      </c>
      <c r="B17" s="9">
        <v>6.9999999999999993E-2</v>
      </c>
      <c r="C17" s="9">
        <v>7.5000000000000011E-2</v>
      </c>
      <c r="D17" s="9">
        <v>5.3999999999999992E-2</v>
      </c>
      <c r="E17" s="9">
        <v>2.0000000000000004E-2</v>
      </c>
      <c r="F17" s="9">
        <v>3.0000000000000006E-2</v>
      </c>
      <c r="G17" s="9">
        <v>4.3999999999999997E-2</v>
      </c>
      <c r="H17" s="9">
        <v>3.9999999999999994E-2</v>
      </c>
      <c r="I17" s="9">
        <v>4.5000000000000005E-2</v>
      </c>
      <c r="J17" s="9">
        <v>5.3999999999999992E-2</v>
      </c>
      <c r="K17" s="9">
        <v>0.03</v>
      </c>
      <c r="L17" s="9">
        <v>6.0000000000000005E-2</v>
      </c>
      <c r="M17" s="9">
        <v>3.8999999999999993E-2</v>
      </c>
      <c r="N17" s="1"/>
    </row>
    <row r="18" spans="1:14" ht="16.5" customHeight="1">
      <c r="A18" s="63" t="s">
        <v>11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/>
      <c r="K18" s="9"/>
      <c r="L18" s="9"/>
      <c r="M18" s="9"/>
      <c r="N18" s="1"/>
    </row>
    <row r="19" spans="1:14" ht="16.5" customHeight="1">
      <c r="A19" s="63" t="s">
        <v>70</v>
      </c>
      <c r="B19" s="9">
        <v>4.9999999999999989E-2</v>
      </c>
      <c r="C19" s="9">
        <v>5.5000000000000007E-2</v>
      </c>
      <c r="D19" s="9">
        <v>3.3999999999999989E-2</v>
      </c>
      <c r="E19" s="9">
        <v>0</v>
      </c>
      <c r="F19" s="9">
        <v>1.0000000000000005E-2</v>
      </c>
      <c r="G19" s="9">
        <v>2.3999999999999997E-2</v>
      </c>
      <c r="H19" s="9">
        <v>1.9999999999999993E-2</v>
      </c>
      <c r="I19" s="9">
        <v>2.5000000000000005E-2</v>
      </c>
      <c r="J19" s="9">
        <v>3.3999999999999989E-2</v>
      </c>
      <c r="K19" s="9">
        <v>9.9999999999999985E-3</v>
      </c>
      <c r="L19" s="9">
        <v>4.0000000000000008E-2</v>
      </c>
      <c r="M19" s="9">
        <v>1.8999999999999993E-2</v>
      </c>
      <c r="N19" s="1"/>
    </row>
    <row r="20" spans="1:14" ht="16.5" customHeight="1">
      <c r="A20" s="63" t="s">
        <v>71</v>
      </c>
      <c r="B20" s="9">
        <v>2.0000000000000004E-2</v>
      </c>
      <c r="C20" s="9">
        <v>2.0000000000000004E-2</v>
      </c>
      <c r="D20" s="9">
        <v>2.0000000000000004E-2</v>
      </c>
      <c r="E20" s="9">
        <v>2.0000000000000004E-2</v>
      </c>
      <c r="F20" s="9">
        <v>0.02</v>
      </c>
      <c r="G20" s="9">
        <v>0.02</v>
      </c>
      <c r="H20" s="9">
        <v>0.02</v>
      </c>
      <c r="I20" s="9">
        <v>0.02</v>
      </c>
      <c r="J20" s="9">
        <v>2.0000000000000004E-2</v>
      </c>
      <c r="K20" s="9">
        <v>0.02</v>
      </c>
      <c r="L20" s="9">
        <v>1.9999999999999997E-2</v>
      </c>
      <c r="M20" s="9">
        <v>0.02</v>
      </c>
      <c r="N20" s="1"/>
    </row>
    <row r="21" spans="1:14" ht="16.5" customHeight="1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1"/>
    </row>
    <row r="22" spans="1:14" ht="16.5" customHeight="1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1"/>
    </row>
    <row r="23" spans="1:14" ht="16.5" customHeight="1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"/>
    </row>
    <row r="24" spans="1:14" ht="16.5" customHeight="1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"/>
    </row>
    <row r="25" spans="1:14" ht="16.5" customHeight="1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"/>
    </row>
    <row r="26" spans="1:14" ht="16.5" customHeight="1">
      <c r="A26" s="63" t="s">
        <v>12</v>
      </c>
      <c r="B26" s="9">
        <v>0.7</v>
      </c>
      <c r="C26" s="9">
        <v>0.8</v>
      </c>
      <c r="D26" s="9">
        <v>0.85</v>
      </c>
      <c r="E26" s="9">
        <v>0.83</v>
      </c>
      <c r="F26" s="9">
        <v>0.81</v>
      </c>
      <c r="G26" s="9">
        <v>0.79</v>
      </c>
      <c r="H26" s="9">
        <v>0.77</v>
      </c>
      <c r="I26" s="9">
        <v>0.8</v>
      </c>
      <c r="J26" s="9">
        <v>0.85</v>
      </c>
      <c r="K26" s="9">
        <v>0.83</v>
      </c>
      <c r="L26" s="9">
        <v>0.88</v>
      </c>
      <c r="M26" s="9">
        <v>0.81</v>
      </c>
      <c r="N26" s="1"/>
    </row>
    <row r="27" spans="1:14" ht="16.5" customHeight="1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1"/>
    </row>
    <row r="29" spans="1:14" ht="16.5" customHeight="1">
      <c r="A29" s="63" t="s">
        <v>54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4" ht="16.5" customHeight="1">
      <c r="A30" s="63" t="s">
        <v>55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4" ht="16.5" customHeight="1">
      <c r="A31" s="63" t="s">
        <v>20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4" ht="16.5" customHeight="1">
      <c r="A32" s="63" t="s">
        <v>16</v>
      </c>
      <c r="B32" s="5">
        <v>18000</v>
      </c>
      <c r="C32" s="5">
        <v>19500</v>
      </c>
      <c r="D32" s="5">
        <v>21000</v>
      </c>
      <c r="E32" s="5">
        <v>22500</v>
      </c>
      <c r="F32" s="5">
        <v>24000</v>
      </c>
      <c r="G32" s="5">
        <v>25500</v>
      </c>
      <c r="H32" s="5">
        <v>27000</v>
      </c>
      <c r="I32" s="5">
        <v>28500</v>
      </c>
      <c r="J32" s="5">
        <v>30000</v>
      </c>
      <c r="K32" s="5">
        <v>31500</v>
      </c>
      <c r="L32" s="5">
        <v>33000</v>
      </c>
      <c r="M32" s="5">
        <v>34500</v>
      </c>
    </row>
    <row r="33" spans="1:13" ht="16.5" customHeight="1">
      <c r="A33" s="65" t="s">
        <v>17</v>
      </c>
      <c r="B33" s="5">
        <v>8000</v>
      </c>
      <c r="C33" s="5">
        <v>8500</v>
      </c>
      <c r="D33" s="5">
        <v>9000</v>
      </c>
      <c r="E33" s="5">
        <v>9500</v>
      </c>
      <c r="F33" s="5">
        <v>10000</v>
      </c>
      <c r="G33" s="5">
        <v>10500</v>
      </c>
      <c r="H33" s="5">
        <v>11000</v>
      </c>
      <c r="I33" s="5">
        <v>11500</v>
      </c>
      <c r="J33" s="5">
        <v>12000</v>
      </c>
      <c r="K33" s="5">
        <v>12500</v>
      </c>
      <c r="L33" s="5">
        <v>13000</v>
      </c>
      <c r="M33" s="5">
        <v>13500</v>
      </c>
    </row>
    <row r="34" spans="1:13" ht="16.5" customHeight="1">
      <c r="A34" s="65" t="s">
        <v>18</v>
      </c>
      <c r="B34" s="5">
        <v>3000</v>
      </c>
      <c r="C34" s="5">
        <v>3500</v>
      </c>
      <c r="D34" s="5">
        <v>4000</v>
      </c>
      <c r="E34" s="5">
        <v>4500</v>
      </c>
      <c r="F34" s="5">
        <v>5000</v>
      </c>
      <c r="G34" s="5">
        <v>5500</v>
      </c>
      <c r="H34" s="5">
        <v>6000</v>
      </c>
      <c r="I34" s="5">
        <v>6500</v>
      </c>
      <c r="J34" s="5">
        <v>7000</v>
      </c>
      <c r="K34" s="5">
        <v>7500</v>
      </c>
      <c r="L34" s="5">
        <v>8000</v>
      </c>
      <c r="M34" s="5">
        <v>8500</v>
      </c>
    </row>
    <row r="35" spans="1:13" ht="16.5" customHeight="1">
      <c r="A35" s="65" t="s">
        <v>19</v>
      </c>
      <c r="B35" s="5">
        <v>7000</v>
      </c>
      <c r="C35" s="5">
        <v>7500</v>
      </c>
      <c r="D35" s="5">
        <v>8000</v>
      </c>
      <c r="E35" s="5">
        <v>8500</v>
      </c>
      <c r="F35" s="5">
        <v>9000</v>
      </c>
      <c r="G35" s="5">
        <v>9500</v>
      </c>
      <c r="H35" s="5">
        <v>10000</v>
      </c>
      <c r="I35" s="5">
        <v>10500</v>
      </c>
      <c r="J35" s="5">
        <v>11000</v>
      </c>
      <c r="K35" s="5">
        <v>11500</v>
      </c>
      <c r="L35" s="5">
        <v>12000</v>
      </c>
      <c r="M35" s="5">
        <v>12500</v>
      </c>
    </row>
    <row r="36" spans="1:13" ht="16.5" customHeight="1">
      <c r="A36" s="66"/>
      <c r="C36" s="5"/>
    </row>
  </sheetData>
  <phoneticPr fontId="3" type="noConversion"/>
  <pageMargins left="0.7" right="0.7" top="0.75" bottom="0.75" header="0.3" footer="0.3"/>
  <pageSetup paperSize="0" orientation="portrait" horizontalDpi="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rgb="FF0070C0"/>
  </sheetPr>
  <dimension ref="A1:AB29"/>
  <sheetViews>
    <sheetView showGridLines="0" tabSelected="1" topLeftCell="C1" zoomScale="85" zoomScaleNormal="85" workbookViewId="0">
      <selection activeCell="N10" sqref="N10"/>
    </sheetView>
  </sheetViews>
  <sheetFormatPr defaultColWidth="10" defaultRowHeight="12"/>
  <cols>
    <col min="1" max="1" width="12.28515625" style="32" hidden="1" customWidth="1"/>
    <col min="2" max="2" width="7.7109375" style="32" hidden="1" customWidth="1"/>
    <col min="3" max="3" width="1.7109375" style="13" customWidth="1"/>
    <col min="4" max="4" width="12.140625" style="13" customWidth="1"/>
    <col min="5" max="5" width="1.5703125" style="13" customWidth="1"/>
    <col min="6" max="6" width="12.140625" style="13" customWidth="1"/>
    <col min="7" max="7" width="1.5703125" style="13" customWidth="1"/>
    <col min="8" max="8" width="12.7109375" style="13" customWidth="1"/>
    <col min="9" max="9" width="1.5703125" style="13" customWidth="1"/>
    <col min="10" max="10" width="10" style="13" customWidth="1"/>
    <col min="11" max="11" width="1.85546875" style="13" customWidth="1"/>
    <col min="12" max="12" width="10" style="13" customWidth="1"/>
    <col min="13" max="13" width="1.5703125" style="13" customWidth="1"/>
    <col min="14" max="14" width="14.28515625" style="13" customWidth="1"/>
    <col min="15" max="15" width="1.5703125" style="13" customWidth="1"/>
    <col min="16" max="16" width="12.140625" style="13" customWidth="1"/>
    <col min="17" max="17" width="1.5703125" style="13" customWidth="1"/>
    <col min="18" max="18" width="12.140625" style="13" customWidth="1"/>
    <col min="19" max="19" width="1.5703125" style="13" customWidth="1"/>
    <col min="20" max="20" width="14.85546875" style="13" customWidth="1"/>
    <col min="21" max="21" width="2.5703125" style="13" customWidth="1"/>
    <col min="22" max="22" width="6.7109375" style="13" hidden="1" customWidth="1"/>
    <col min="23" max="23" width="10" style="13" hidden="1" customWidth="1"/>
    <col min="24" max="24" width="5.28515625" style="13" hidden="1" customWidth="1"/>
    <col min="25" max="25" width="2" style="13" hidden="1" customWidth="1"/>
    <col min="26" max="26" width="6.7109375" style="51" hidden="1" customWidth="1"/>
    <col min="27" max="27" width="7.28515625" style="51" hidden="1" customWidth="1"/>
    <col min="28" max="28" width="4.7109375" style="51" hidden="1" customWidth="1"/>
    <col min="29" max="16384" width="10" style="13"/>
  </cols>
  <sheetData>
    <row r="1" spans="1:28" ht="6.75" customHeight="1">
      <c r="B1" s="32">
        <v>13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8" ht="20.100000000000001" customHeight="1">
      <c r="A2" s="32" t="str">
        <f ca="1">INDIRECT("指标表!"&amp;A3&amp;"1")</f>
        <v>11月</v>
      </c>
      <c r="B2" s="35" t="str">
        <f ca="1">INDIRECT("指标表!"&amp;B3&amp;"1")</f>
        <v>12月</v>
      </c>
      <c r="C2" s="18"/>
      <c r="D2" s="18"/>
      <c r="E2" s="18"/>
      <c r="F2" s="18"/>
      <c r="G2" s="18"/>
      <c r="H2" s="18"/>
      <c r="I2" s="18"/>
      <c r="J2" s="70" t="s">
        <v>50</v>
      </c>
      <c r="K2" s="71"/>
      <c r="L2" s="72"/>
      <c r="M2" s="18"/>
      <c r="N2" s="18"/>
      <c r="O2" s="18"/>
      <c r="P2" s="18"/>
      <c r="Q2" s="18"/>
      <c r="R2" s="18"/>
      <c r="S2" s="18"/>
      <c r="T2" s="18"/>
      <c r="U2" s="14"/>
      <c r="V2" s="50" t="s">
        <v>58</v>
      </c>
      <c r="W2" s="45" t="str">
        <f>J2</f>
        <v>权益净利率</v>
      </c>
      <c r="X2" s="46"/>
      <c r="Z2" s="52" t="s">
        <v>59</v>
      </c>
      <c r="AA2" s="53" t="str">
        <f>F14</f>
        <v>净利润</v>
      </c>
      <c r="AB2" s="54"/>
    </row>
    <row r="3" spans="1:28" ht="12.75" customHeight="1">
      <c r="A3" s="34" t="str">
        <f>LEFT(ADDRESS(1,B1-1,4),1+((B1-1)&gt;26)*1)</f>
        <v>L</v>
      </c>
      <c r="B3" s="34" t="str">
        <f>LEFT(ADDRESS(1,B1,4),1+(B1&gt;26)*1)</f>
        <v>M</v>
      </c>
      <c r="C3" s="18"/>
      <c r="D3" s="18"/>
      <c r="E3" s="18"/>
      <c r="F3" s="18"/>
      <c r="G3" s="18"/>
      <c r="H3" s="41" t="str">
        <f ca="1">INDIRECT("指标表!"&amp;B3&amp;"1")</f>
        <v>12月</v>
      </c>
      <c r="I3" s="18"/>
      <c r="J3" s="77">
        <f ca="1">H7*N7</f>
        <v>2.8042105263157927E-2</v>
      </c>
      <c r="K3" s="78"/>
      <c r="L3" s="79"/>
      <c r="M3" s="18"/>
      <c r="N3" s="20">
        <f ca="1">(ROUND(J3,4)-ROUND(J4,4))*100</f>
        <v>-1.66</v>
      </c>
      <c r="O3" s="18"/>
      <c r="P3" s="18"/>
      <c r="Q3" s="18"/>
      <c r="R3" s="18"/>
      <c r="S3" s="18"/>
      <c r="T3" s="18"/>
      <c r="U3" s="14"/>
      <c r="V3" s="38">
        <v>0</v>
      </c>
      <c r="W3" s="48">
        <f ca="1">J3</f>
        <v>2.8042105263157927E-2</v>
      </c>
      <c r="X3" s="47">
        <f ca="1">W3/W5*270</f>
        <v>75.713684210526395</v>
      </c>
      <c r="Z3" s="39">
        <v>0</v>
      </c>
      <c r="AA3" s="58">
        <f ca="1">F15</f>
        <v>199.80000000000018</v>
      </c>
      <c r="AB3" s="55">
        <f ca="1">AA3/AA5*270</f>
        <v>179.82000000000016</v>
      </c>
    </row>
    <row r="4" spans="1:28" s="17" customFormat="1" ht="12.75" customHeight="1">
      <c r="A4" s="42"/>
      <c r="B4" s="42"/>
      <c r="C4" s="18"/>
      <c r="D4" s="18"/>
      <c r="E4" s="18"/>
      <c r="F4" s="18"/>
      <c r="G4" s="18"/>
      <c r="H4" s="21" t="str">
        <f ca="1">INDIRECT("指标表!"&amp;A3&amp;"1")</f>
        <v>11月</v>
      </c>
      <c r="I4" s="18"/>
      <c r="J4" s="73">
        <f ca="1">H8*N8</f>
        <v>4.4594594594594597E-2</v>
      </c>
      <c r="K4" s="74"/>
      <c r="L4" s="75"/>
      <c r="M4" s="18"/>
      <c r="N4" s="22"/>
      <c r="O4" s="18"/>
      <c r="P4" s="18"/>
      <c r="Q4" s="18"/>
      <c r="R4" s="18"/>
      <c r="S4" s="18"/>
      <c r="T4" s="18"/>
      <c r="U4" s="16"/>
      <c r="V4" s="38"/>
      <c r="W4" s="49">
        <v>0</v>
      </c>
      <c r="X4" s="47">
        <v>0</v>
      </c>
      <c r="Z4" s="39"/>
      <c r="AA4" s="55">
        <v>0</v>
      </c>
      <c r="AB4" s="55">
        <v>0</v>
      </c>
    </row>
    <row r="5" spans="1:28" ht="10.9" customHeight="1">
      <c r="A5" s="43" t="s">
        <v>53</v>
      </c>
      <c r="B5" s="43" t="s">
        <v>52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4"/>
      <c r="V5" s="38">
        <v>0.01</v>
      </c>
      <c r="W5" s="49">
        <v>0.1</v>
      </c>
      <c r="X5" s="47">
        <f ca="1">360-X3</f>
        <v>284.28631578947363</v>
      </c>
      <c r="Z5" s="39">
        <v>30</v>
      </c>
      <c r="AA5" s="55">
        <v>300</v>
      </c>
      <c r="AB5" s="55">
        <f ca="1">360-AB3</f>
        <v>180.17999999999984</v>
      </c>
    </row>
    <row r="6" spans="1:28" ht="20.100000000000001" customHeight="1">
      <c r="A6" s="44" t="s">
        <v>24</v>
      </c>
      <c r="B6" s="59" t="s">
        <v>72</v>
      </c>
      <c r="C6" s="18"/>
      <c r="D6" s="18"/>
      <c r="E6" s="18"/>
      <c r="F6" s="18"/>
      <c r="G6" s="18"/>
      <c r="H6" s="23" t="s">
        <v>31</v>
      </c>
      <c r="I6" s="18"/>
      <c r="J6" s="18"/>
      <c r="K6" s="18"/>
      <c r="L6" s="18"/>
      <c r="M6" s="18"/>
      <c r="N6" s="23" t="s">
        <v>32</v>
      </c>
      <c r="O6" s="18"/>
      <c r="P6" s="18"/>
      <c r="Q6" s="18"/>
      <c r="R6" s="18"/>
      <c r="S6" s="18"/>
      <c r="T6" s="18"/>
      <c r="U6" s="14"/>
      <c r="V6" s="38"/>
      <c r="W6" s="15"/>
      <c r="X6" s="15"/>
      <c r="Z6" s="39"/>
    </row>
    <row r="7" spans="1:28" ht="12.75" customHeight="1">
      <c r="A7" s="44" t="s">
        <v>13</v>
      </c>
      <c r="B7" s="59" t="s">
        <v>73</v>
      </c>
      <c r="C7" s="18"/>
      <c r="D7" s="18"/>
      <c r="E7" s="18"/>
      <c r="F7" s="18"/>
      <c r="G7" s="18"/>
      <c r="H7" s="24">
        <f ca="1">H11*N11</f>
        <v>5.3280000000000046E-3</v>
      </c>
      <c r="I7" s="18"/>
      <c r="J7" s="20">
        <f ca="1">(ROUND(H7,4)-ROUND(H8,4))*100</f>
        <v>-1.0000000000000026E-2</v>
      </c>
      <c r="K7" s="18"/>
      <c r="M7" s="18"/>
      <c r="N7" s="25">
        <f ca="1">1/(1-INDIRECT("指标表!$"&amp;$B$3&amp;B18))</f>
        <v>5.2631578947368434</v>
      </c>
      <c r="O7" s="18"/>
      <c r="P7" s="20">
        <f ca="1">ROUND(N7,2)-ROUND(N8,2)</f>
        <v>-3.0700000000000003</v>
      </c>
      <c r="Q7" s="18"/>
      <c r="R7" s="18"/>
      <c r="S7" s="18"/>
      <c r="T7" s="18"/>
      <c r="U7" s="14"/>
      <c r="V7" s="38">
        <v>0.02</v>
      </c>
      <c r="W7" s="15"/>
      <c r="X7" s="15"/>
      <c r="Z7" s="39">
        <v>60</v>
      </c>
    </row>
    <row r="8" spans="1:28" s="17" customFormat="1" ht="12.75" customHeight="1">
      <c r="A8" s="44" t="s">
        <v>30</v>
      </c>
      <c r="B8" s="59" t="s">
        <v>74</v>
      </c>
      <c r="C8" s="18"/>
      <c r="D8" s="18"/>
      <c r="E8" s="18"/>
      <c r="F8" s="18"/>
      <c r="G8" s="18"/>
      <c r="H8" s="26">
        <f ca="1">H12*N12</f>
        <v>5.3513513513513515E-3</v>
      </c>
      <c r="I8" s="18"/>
      <c r="J8" s="18"/>
      <c r="K8" s="18"/>
      <c r="L8" s="19" t="s">
        <v>23</v>
      </c>
      <c r="M8" s="18"/>
      <c r="N8" s="27">
        <f ca="1">1/(1-INDIRECT("指标表!$"&amp;$A$3&amp;B18))</f>
        <v>8.3333333333333339</v>
      </c>
      <c r="O8" s="18"/>
      <c r="P8" s="18"/>
      <c r="Q8" s="18"/>
      <c r="R8" s="18"/>
      <c r="S8" s="18"/>
      <c r="T8" s="18"/>
      <c r="U8" s="16"/>
      <c r="V8" s="38"/>
      <c r="Z8" s="39"/>
      <c r="AA8" s="56"/>
      <c r="AB8" s="56"/>
    </row>
    <row r="9" spans="1:28" ht="10.9" customHeight="1">
      <c r="A9" s="44" t="s">
        <v>54</v>
      </c>
      <c r="B9" s="59" t="s">
        <v>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4"/>
      <c r="V9" s="38">
        <v>0.03</v>
      </c>
      <c r="W9" s="15"/>
      <c r="X9" s="15"/>
      <c r="Z9" s="39">
        <v>90</v>
      </c>
    </row>
    <row r="10" spans="1:28" ht="20.100000000000001" customHeight="1">
      <c r="A10" s="44" t="s">
        <v>17</v>
      </c>
      <c r="B10" s="59" t="s">
        <v>76</v>
      </c>
      <c r="C10" s="18"/>
      <c r="D10" s="18"/>
      <c r="E10" s="18"/>
      <c r="F10" s="18"/>
      <c r="G10" s="18"/>
      <c r="H10" s="23" t="s">
        <v>34</v>
      </c>
      <c r="I10" s="18"/>
      <c r="J10" s="18"/>
      <c r="K10" s="18"/>
      <c r="L10" s="18"/>
      <c r="M10" s="18"/>
      <c r="N10" s="23" t="s">
        <v>33</v>
      </c>
      <c r="O10" s="18"/>
      <c r="P10" s="18"/>
      <c r="Q10" s="18"/>
      <c r="R10" s="18"/>
      <c r="S10" s="18"/>
      <c r="T10" s="18"/>
      <c r="U10" s="14"/>
      <c r="V10" s="38"/>
      <c r="W10" s="15"/>
      <c r="X10" s="15"/>
      <c r="Z10" s="39"/>
    </row>
    <row r="11" spans="1:28" ht="12.75" customHeight="1">
      <c r="A11" s="44" t="s">
        <v>18</v>
      </c>
      <c r="B11" s="59" t="s">
        <v>77</v>
      </c>
      <c r="C11" s="18"/>
      <c r="D11" s="18"/>
      <c r="E11" s="18"/>
      <c r="G11" s="18"/>
      <c r="H11" s="24">
        <f ca="1">F15/J15</f>
        <v>3.6000000000000032E-2</v>
      </c>
      <c r="I11" s="18"/>
      <c r="J11" s="20">
        <f ca="1">(ROUND(H11,4)-ROUND(H12,4))*100</f>
        <v>-1.9000000000000004</v>
      </c>
      <c r="K11" s="18"/>
      <c r="M11" s="18"/>
      <c r="N11" s="25">
        <f ca="1">L15/P15</f>
        <v>0.14799999999999999</v>
      </c>
      <c r="O11" s="18"/>
      <c r="P11" s="20">
        <f ca="1">ROUND(N11,2)-ROUND(N12,2)</f>
        <v>4.9999999999999989E-2</v>
      </c>
      <c r="Q11" s="18"/>
      <c r="R11" s="18"/>
      <c r="S11" s="18"/>
      <c r="T11" s="18"/>
      <c r="U11" s="14"/>
      <c r="V11" s="38">
        <v>0.04</v>
      </c>
      <c r="W11" s="15"/>
      <c r="X11" s="15"/>
      <c r="Z11" s="39">
        <v>120</v>
      </c>
    </row>
    <row r="12" spans="1:28" s="17" customFormat="1" ht="12.75" customHeight="1">
      <c r="A12" s="44" t="s">
        <v>19</v>
      </c>
      <c r="B12" s="59" t="s">
        <v>78</v>
      </c>
      <c r="C12" s="18"/>
      <c r="D12" s="42" t="s">
        <v>86</v>
      </c>
      <c r="E12" s="18"/>
      <c r="F12" s="19" t="s">
        <v>21</v>
      </c>
      <c r="G12" s="18"/>
      <c r="H12" s="26">
        <f ca="1">F16/J16</f>
        <v>5.5E-2</v>
      </c>
      <c r="I12" s="18"/>
      <c r="J12" s="18"/>
      <c r="K12" s="18"/>
      <c r="L12" s="19" t="s">
        <v>22</v>
      </c>
      <c r="M12" s="18"/>
      <c r="N12" s="27">
        <f ca="1">L16/P16</f>
        <v>9.7297297297297303E-2</v>
      </c>
      <c r="O12" s="18"/>
      <c r="P12" s="18"/>
      <c r="Q12" s="18"/>
      <c r="R12" s="18"/>
      <c r="S12" s="18"/>
      <c r="T12" s="18"/>
      <c r="U12" s="16"/>
      <c r="V12" s="38"/>
      <c r="Z12" s="39"/>
      <c r="AA12" s="56"/>
      <c r="AB12" s="56"/>
    </row>
    <row r="13" spans="1:28" ht="10.9" customHeight="1">
      <c r="A13" s="44" t="s">
        <v>14</v>
      </c>
      <c r="B13" s="44" t="s">
        <v>56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4"/>
      <c r="V13" s="38">
        <v>0.05</v>
      </c>
      <c r="W13" s="15"/>
      <c r="X13" s="15"/>
      <c r="Z13" s="39">
        <v>150</v>
      </c>
    </row>
    <row r="14" spans="1:28" ht="20.100000000000001" customHeight="1">
      <c r="A14" s="44" t="s">
        <v>55</v>
      </c>
      <c r="B14" s="59" t="s">
        <v>79</v>
      </c>
      <c r="C14" s="18"/>
      <c r="D14" s="18"/>
      <c r="E14" s="18"/>
      <c r="F14" s="23" t="s">
        <v>35</v>
      </c>
      <c r="G14" s="18"/>
      <c r="H14" s="18"/>
      <c r="I14" s="18"/>
      <c r="J14" s="23" t="s">
        <v>36</v>
      </c>
      <c r="K14" s="18"/>
      <c r="L14" s="23" t="s">
        <v>36</v>
      </c>
      <c r="M14" s="18"/>
      <c r="N14" s="18"/>
      <c r="O14" s="18"/>
      <c r="P14" s="23" t="s">
        <v>37</v>
      </c>
      <c r="Q14" s="18"/>
      <c r="R14" s="12" t="s">
        <v>57</v>
      </c>
      <c r="S14" s="18"/>
      <c r="T14" s="18"/>
      <c r="U14" s="14"/>
      <c r="V14" s="38"/>
      <c r="W14" s="15"/>
      <c r="X14" s="15"/>
      <c r="Z14" s="39"/>
    </row>
    <row r="15" spans="1:28" ht="12.75" customHeight="1">
      <c r="A15" s="44" t="s">
        <v>20</v>
      </c>
      <c r="B15" s="59" t="s">
        <v>80</v>
      </c>
      <c r="C15" s="18"/>
      <c r="D15" s="18"/>
      <c r="E15" s="18"/>
      <c r="F15" s="76">
        <f ca="1">D19-F19+H19-J19</f>
        <v>199.80000000000018</v>
      </c>
      <c r="G15" s="29"/>
      <c r="H15" s="29"/>
      <c r="I15" s="29"/>
      <c r="J15" s="28">
        <f ca="1">INDIRECT("指标表!$"&amp;$B$3&amp;VLOOKUP(J14,$A$5:$B$25,2,0))</f>
        <v>5550</v>
      </c>
      <c r="K15" s="29"/>
      <c r="L15" s="28">
        <f ca="1">INDIRECT("指标表!$"&amp;$B$3&amp;VLOOKUP(L14,$A$5:$B$25,2,0))</f>
        <v>5550</v>
      </c>
      <c r="M15" s="29"/>
      <c r="N15" s="29"/>
      <c r="O15" s="29"/>
      <c r="P15" s="28">
        <f ca="1">INDIRECT("指标表!$"&amp;$B$3&amp;VLOOKUP(P14,$A$5:$B$25,2,0))</f>
        <v>37500</v>
      </c>
      <c r="Q15" s="18"/>
      <c r="R15" s="18"/>
      <c r="S15" s="18"/>
      <c r="T15" s="18"/>
      <c r="U15" s="14"/>
      <c r="V15" s="38">
        <v>0.06</v>
      </c>
      <c r="W15" s="15"/>
      <c r="X15" s="15"/>
      <c r="Z15" s="39">
        <v>180</v>
      </c>
    </row>
    <row r="16" spans="1:28" s="17" customFormat="1" ht="12.75" customHeight="1">
      <c r="A16" s="44" t="s">
        <v>16</v>
      </c>
      <c r="B16" s="59" t="s">
        <v>81</v>
      </c>
      <c r="C16" s="18"/>
      <c r="D16" s="18"/>
      <c r="E16" s="18"/>
      <c r="F16" s="30">
        <f ca="1">D20-F20+H20-J20</f>
        <v>198</v>
      </c>
      <c r="G16" s="18"/>
      <c r="H16" s="18"/>
      <c r="I16" s="18"/>
      <c r="J16" s="30">
        <f ca="1">INDIRECT("指标表!$"&amp;$A$3&amp;VLOOKUP(J14,$A$5:$B$25,2,0))</f>
        <v>3600</v>
      </c>
      <c r="K16" s="18"/>
      <c r="L16" s="30">
        <f ca="1">INDIRECT("指标表!$"&amp;$A$3&amp;VLOOKUP(L14,$A$5:$B$25,2,0))</f>
        <v>3600</v>
      </c>
      <c r="M16" s="18"/>
      <c r="N16" s="18"/>
      <c r="O16" s="18"/>
      <c r="P16" s="30">
        <f ca="1">INDIRECT("指标表!$"&amp;$A$3&amp;VLOOKUP(P14,$A$5:$B$25,2,0))</f>
        <v>37000</v>
      </c>
      <c r="Q16" s="18"/>
      <c r="R16" s="18"/>
      <c r="S16" s="18"/>
      <c r="T16" s="18"/>
      <c r="U16" s="16"/>
      <c r="V16" s="38"/>
      <c r="Z16" s="39"/>
      <c r="AA16" s="56"/>
      <c r="AB16" s="56"/>
    </row>
    <row r="17" spans="1:28" ht="10.9" customHeight="1">
      <c r="A17" s="44" t="s">
        <v>6</v>
      </c>
      <c r="B17" s="59" t="s">
        <v>82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4"/>
      <c r="V17" s="38">
        <v>7.0000000000000007E-2</v>
      </c>
      <c r="W17" s="15"/>
      <c r="X17" s="15"/>
      <c r="Z17" s="39">
        <v>210</v>
      </c>
    </row>
    <row r="18" spans="1:28" ht="20.100000000000001" customHeight="1">
      <c r="A18" s="44" t="s">
        <v>12</v>
      </c>
      <c r="B18" s="60" t="s">
        <v>83</v>
      </c>
      <c r="C18" s="18"/>
      <c r="D18" s="23" t="s">
        <v>36</v>
      </c>
      <c r="E18" s="18"/>
      <c r="F18" s="23" t="s">
        <v>41</v>
      </c>
      <c r="G18" s="18"/>
      <c r="H18" s="23" t="s">
        <v>28</v>
      </c>
      <c r="I18" s="18"/>
      <c r="J18" s="23" t="s">
        <v>40</v>
      </c>
      <c r="K18" s="18"/>
      <c r="L18" s="23" t="s">
        <v>49</v>
      </c>
      <c r="M18" s="18"/>
      <c r="N18" s="23" t="s">
        <v>39</v>
      </c>
      <c r="O18" s="18"/>
      <c r="P18" s="18"/>
      <c r="Q18" s="18"/>
      <c r="R18" s="23" t="s">
        <v>38</v>
      </c>
      <c r="S18" s="18"/>
      <c r="T18" s="18"/>
      <c r="U18" s="14"/>
      <c r="V18" s="38"/>
      <c r="W18" s="15"/>
      <c r="X18" s="15"/>
      <c r="Z18" s="39"/>
    </row>
    <row r="19" spans="1:28" ht="12.75" customHeight="1">
      <c r="A19" s="44"/>
      <c r="B19" s="44"/>
      <c r="C19" s="18"/>
      <c r="D19" s="28">
        <f ca="1">INDIRECT("指标表!$"&amp;$B$3&amp;VLOOKUP(D18,$A$5:$B$25,2,0))</f>
        <v>5550</v>
      </c>
      <c r="E19" s="29"/>
      <c r="F19" s="28">
        <f ca="1">D23+F23+H23+J23</f>
        <v>5350.2</v>
      </c>
      <c r="G19" s="29"/>
      <c r="H19" s="28">
        <f ca="1">INDIRECT("指标表!$"&amp;$B$3&amp;VLOOKUP(H18,$A$5:$B$25,2,0))</f>
        <v>0</v>
      </c>
      <c r="I19" s="29"/>
      <c r="J19" s="28">
        <f ca="1">INDIRECT("指标表!$"&amp;$B$3&amp;VLOOKUP(J18,$A$5:$B$25,2,0))</f>
        <v>0</v>
      </c>
      <c r="K19" s="29"/>
      <c r="L19" s="24">
        <f ca="1">(F19-D23)/D19</f>
        <v>3.8999999999999965E-2</v>
      </c>
      <c r="M19" s="29"/>
      <c r="N19" s="28">
        <f ca="1">P15-R19</f>
        <v>3000</v>
      </c>
      <c r="O19" s="29"/>
      <c r="P19" s="29"/>
      <c r="Q19" s="29"/>
      <c r="R19" s="28">
        <f ca="1">INDIRECT("指标表!$"&amp;$B$3&amp;VLOOKUP(R18,$A$5:$B$25,2,0))</f>
        <v>34500</v>
      </c>
      <c r="S19" s="18"/>
      <c r="T19" s="18"/>
      <c r="U19" s="14"/>
      <c r="V19" s="38">
        <v>0.08</v>
      </c>
      <c r="W19" s="15"/>
      <c r="X19" s="15"/>
      <c r="Z19" s="39">
        <v>240</v>
      </c>
    </row>
    <row r="20" spans="1:28" s="17" customFormat="1" ht="12.75" customHeight="1">
      <c r="A20" s="44"/>
      <c r="B20" s="44"/>
      <c r="C20" s="18"/>
      <c r="D20" s="30">
        <f ca="1">INDIRECT("指标表!$"&amp;$A$3&amp;VLOOKUP(D18,$A$5:$B$25,2,0))</f>
        <v>3600</v>
      </c>
      <c r="E20" s="18"/>
      <c r="F20" s="30">
        <f ca="1">D24+F24+H24+J24</f>
        <v>3402</v>
      </c>
      <c r="G20" s="18"/>
      <c r="H20" s="30">
        <f ca="1">INDIRECT("指标表!$"&amp;$A$3&amp;VLOOKUP(H18,$A$5:$B$25,2,0))</f>
        <v>0</v>
      </c>
      <c r="I20" s="18"/>
      <c r="J20" s="30">
        <f ca="1">INDIRECT("指标表!$"&amp;$A$3&amp;VLOOKUP(J18,$A$5:$B$25,2,0))</f>
        <v>0</v>
      </c>
      <c r="K20" s="18"/>
      <c r="L20" s="26">
        <f ca="1">(F20-D24)/D20</f>
        <v>0.06</v>
      </c>
      <c r="M20" s="18"/>
      <c r="N20" s="30">
        <f ca="1">P16-R20</f>
        <v>4000</v>
      </c>
      <c r="O20" s="18"/>
      <c r="P20" s="18"/>
      <c r="Q20" s="18"/>
      <c r="R20" s="30">
        <f ca="1">INDIRECT("指标表!$"&amp;$A$3&amp;VLOOKUP(R18,$A$5:$B$25,2,0))</f>
        <v>33000</v>
      </c>
      <c r="S20" s="18"/>
      <c r="T20" s="18"/>
      <c r="U20" s="16"/>
      <c r="V20" s="38"/>
      <c r="Z20" s="39"/>
      <c r="AA20" s="56"/>
      <c r="AB20" s="56"/>
    </row>
    <row r="21" spans="1:28" ht="10.9" customHeight="1">
      <c r="A21" s="44"/>
      <c r="B21" s="44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31"/>
      <c r="O21" s="18"/>
      <c r="P21" s="18"/>
      <c r="Q21" s="18"/>
      <c r="R21" s="18"/>
      <c r="S21" s="18"/>
      <c r="T21" s="18"/>
      <c r="U21" s="14"/>
      <c r="V21" s="38">
        <v>0.09</v>
      </c>
      <c r="W21" s="15"/>
      <c r="X21" s="15"/>
      <c r="Z21" s="39">
        <v>270</v>
      </c>
    </row>
    <row r="22" spans="1:28" ht="20.100000000000001" customHeight="1">
      <c r="A22" s="44"/>
      <c r="B22" s="44"/>
      <c r="C22" s="18"/>
      <c r="D22" s="36" t="s">
        <v>51</v>
      </c>
      <c r="E22" s="18"/>
      <c r="F22" s="23" t="s">
        <v>25</v>
      </c>
      <c r="G22" s="18"/>
      <c r="H22" s="23" t="s">
        <v>26</v>
      </c>
      <c r="I22" s="18"/>
      <c r="J22" s="23" t="s">
        <v>27</v>
      </c>
      <c r="K22" s="18"/>
      <c r="L22" s="23" t="s">
        <v>48</v>
      </c>
      <c r="M22" s="18"/>
      <c r="N22" s="23" t="s">
        <v>42</v>
      </c>
      <c r="O22" s="18"/>
      <c r="P22" s="23" t="s">
        <v>43</v>
      </c>
      <c r="Q22" s="18"/>
      <c r="R22" s="23" t="s">
        <v>44</v>
      </c>
      <c r="S22" s="18"/>
      <c r="T22" s="23" t="s">
        <v>47</v>
      </c>
      <c r="U22" s="14"/>
      <c r="V22" s="38"/>
      <c r="W22" s="15"/>
      <c r="X22" s="15"/>
      <c r="Z22" s="39"/>
    </row>
    <row r="23" spans="1:28" ht="12.75" customHeight="1">
      <c r="A23" s="44"/>
      <c r="B23" s="44"/>
      <c r="C23" s="18"/>
      <c r="D23" s="28">
        <f ca="1">INDIRECT("指标表!$"&amp;$B$3&amp;VLOOKUP(D22,$A$5:$B$25,2,0))</f>
        <v>5133.75</v>
      </c>
      <c r="E23" s="29"/>
      <c r="F23" s="28">
        <f ca="1">INDIRECT("指标表!$"&amp;$B$3&amp;VLOOKUP(F22,$A$5:$B$25,2,0))</f>
        <v>105.44999999999996</v>
      </c>
      <c r="G23" s="29"/>
      <c r="H23" s="28">
        <f ca="1">INDIRECT("指标表!$"&amp;$B$3&amp;VLOOKUP(H22,$A$5:$B$25,2,0))</f>
        <v>111</v>
      </c>
      <c r="I23" s="29"/>
      <c r="J23" s="28">
        <f ca="1">INDIRECT("指标表!$"&amp;$B$3&amp;VLOOKUP(J22,$A$5:$B$25,2,0))</f>
        <v>0</v>
      </c>
      <c r="K23" s="29"/>
      <c r="L23" s="24">
        <f ca="1">1-D23/D19</f>
        <v>7.4999999999999956E-2</v>
      </c>
      <c r="M23" s="29"/>
      <c r="N23" s="28">
        <f ca="1">INDIRECT("指标表!$"&amp;$B$3&amp;VLOOKUP(N22,$A$5:$B$25,2,0))</f>
        <v>13500</v>
      </c>
      <c r="O23" s="29"/>
      <c r="P23" s="28">
        <f ca="1">INDIRECT("指标表!$"&amp;$B$3&amp;VLOOKUP(P22,$A$5:$B$25,2,0))</f>
        <v>8500</v>
      </c>
      <c r="Q23" s="29"/>
      <c r="R23" s="28">
        <f ca="1">INDIRECT("指标表!$"&amp;$B$3&amp;VLOOKUP(R22,$A$5:$B$25,2,0))</f>
        <v>12500</v>
      </c>
      <c r="S23" s="29"/>
      <c r="T23" s="28">
        <f ca="1">R19-N23-P23-R23</f>
        <v>0</v>
      </c>
      <c r="U23" s="14"/>
      <c r="V23" s="38">
        <v>0.1</v>
      </c>
      <c r="W23" s="15"/>
      <c r="X23" s="15"/>
      <c r="Z23" s="39">
        <v>300</v>
      </c>
    </row>
    <row r="24" spans="1:28" s="17" customFormat="1" ht="12.75" customHeight="1">
      <c r="A24" s="44"/>
      <c r="B24" s="44"/>
      <c r="C24" s="18"/>
      <c r="D24" s="30">
        <f ca="1">INDIRECT("指标表!$"&amp;$A$3&amp;VLOOKUP(D22,$A$5:$B$25,2,0))</f>
        <v>3186</v>
      </c>
      <c r="E24" s="18"/>
      <c r="F24" s="30">
        <f ca="1">INDIRECT("指标表!$"&amp;$A$3&amp;VLOOKUP(F22,$A$5:$B$25,2,0))</f>
        <v>144.00000000000003</v>
      </c>
      <c r="G24" s="18"/>
      <c r="H24" s="30">
        <f ca="1">INDIRECT("指标表!$"&amp;$A$3&amp;VLOOKUP(H22,$A$5:$B$25,2,0))</f>
        <v>71.999999999999986</v>
      </c>
      <c r="I24" s="18"/>
      <c r="J24" s="30">
        <f ca="1">INDIRECT("指标表!$"&amp;$A$3&amp;VLOOKUP(J22,$A$5:$B$25,2,0))</f>
        <v>0</v>
      </c>
      <c r="K24" s="18"/>
      <c r="L24" s="26">
        <f ca="1">1-D24/D20</f>
        <v>0.11499999999999999</v>
      </c>
      <c r="M24" s="18"/>
      <c r="N24" s="30">
        <f ca="1">INDIRECT("指标表!$"&amp;$A$3&amp;VLOOKUP(N22,$A$5:$B$25,2,0))</f>
        <v>13000</v>
      </c>
      <c r="O24" s="18"/>
      <c r="P24" s="30">
        <f ca="1">INDIRECT("指标表!$"&amp;$A$3&amp;VLOOKUP(P22,$A$5:$B$25,2,0))</f>
        <v>8000</v>
      </c>
      <c r="Q24" s="18"/>
      <c r="R24" s="30">
        <f ca="1">INDIRECT("指标表!$"&amp;$A$3&amp;VLOOKUP(R22,$A$5:$B$25,2,0))</f>
        <v>12000</v>
      </c>
      <c r="S24" s="18"/>
      <c r="T24" s="30">
        <f ca="1">R20-N24-P24-R24</f>
        <v>0</v>
      </c>
      <c r="U24" s="16"/>
      <c r="V24" s="33"/>
      <c r="Z24" s="57"/>
      <c r="AA24" s="56"/>
      <c r="AB24" s="56"/>
    </row>
    <row r="25" spans="1:28">
      <c r="A25" s="44"/>
      <c r="B25" s="44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4"/>
      <c r="V25" s="37">
        <f ca="1">W3</f>
        <v>2.8042105263157927E-2</v>
      </c>
      <c r="W25" s="15"/>
      <c r="X25" s="15"/>
      <c r="Z25" s="40">
        <f ca="1">AA3</f>
        <v>199.80000000000018</v>
      </c>
    </row>
    <row r="26" spans="1:28" ht="27" customHeight="1">
      <c r="A26" s="44"/>
      <c r="B26" s="44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8" spans="1:28">
      <c r="D28" s="61" t="s">
        <v>85</v>
      </c>
    </row>
    <row r="29" spans="1:28">
      <c r="D29" s="61"/>
      <c r="H29"/>
    </row>
  </sheetData>
  <mergeCells count="3">
    <mergeCell ref="J2:L2"/>
    <mergeCell ref="J3:L3"/>
    <mergeCell ref="J4:L4"/>
  </mergeCells>
  <phoneticPr fontId="14" type="noConversion"/>
  <pageMargins left="0.7" right="0.7" top="0.75" bottom="0.75" header="0.3" footer="0.3"/>
  <pageSetup paperSize="9" orientation="portrait" horizontalDpi="96" verticalDpi="96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100667" r:id="rId4" name="Spinner 81211">
              <controlPr defaultSize="0" autoPict="0">
                <anchor moveWithCells="1" sizeWithCells="1">
                  <from>
                    <xdr:col>13</xdr:col>
                    <xdr:colOff>647700</xdr:colOff>
                    <xdr:row>1</xdr:row>
                    <xdr:rowOff>19050</xdr:rowOff>
                  </from>
                  <to>
                    <xdr:col>14</xdr:col>
                    <xdr:colOff>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指标表</vt:lpstr>
      <vt:lpstr>动态杜邦分析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张艳坤</cp:lastModifiedBy>
  <dcterms:created xsi:type="dcterms:W3CDTF">2006-01-08T11:48:17Z</dcterms:created>
  <dcterms:modified xsi:type="dcterms:W3CDTF">2015-05-25T14:03:07Z</dcterms:modified>
  <cp:category/>
</cp:coreProperties>
</file>