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120" yWindow="105" windowWidth="11790" windowHeight="6750"/>
  </bookViews>
  <sheets>
    <sheet name="目录" sheetId="5" r:id="rId1"/>
    <sheet name="投资收益(一)" sheetId="1" r:id="rId2"/>
    <sheet name="投资收益(二)" sheetId="2" r:id="rId3"/>
    <sheet name="投资收益(三)" sheetId="3" r:id="rId4"/>
    <sheet name="A股份公司" sheetId="4" r:id="rId5"/>
  </sheets>
  <definedNames>
    <definedName name="_xlnm.Print_Area" localSheetId="4">A股份公司!$A$28:$G$47</definedName>
    <definedName name="_xlnm.Print_Area" localSheetId="2">'投资收益(二)'!$A$48:$G$70</definedName>
    <definedName name="_xlnm.Print_Area" localSheetId="3">'投资收益(三)'!$A$1:$I$32</definedName>
    <definedName name="_xlnm.Print_Area" localSheetId="1">'投资收益(一)'!$A$1:$F$16</definedName>
  </definedNames>
  <calcPr calcId="162913" iterate="1"/>
</workbook>
</file>

<file path=xl/calcChain.xml><?xml version="1.0" encoding="utf-8"?>
<calcChain xmlns="http://schemas.openxmlformats.org/spreadsheetml/2006/main">
  <c r="E23" i="2" l="1"/>
  <c r="F23" i="2"/>
  <c r="G23" i="2"/>
  <c r="B25" i="4"/>
  <c r="D47" i="4"/>
  <c r="E24" i="4"/>
  <c r="F45" i="4"/>
  <c r="G45" i="4" s="1"/>
  <c r="D30" i="4"/>
  <c r="D31" i="4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B47" i="4"/>
  <c r="D5" i="4"/>
  <c r="E5" i="4"/>
  <c r="D6" i="4"/>
  <c r="B21" i="4"/>
  <c r="B22" i="4" s="1"/>
  <c r="B46" i="4"/>
  <c r="F33" i="4"/>
  <c r="G33" i="4" s="1"/>
  <c r="F34" i="4"/>
  <c r="G34" i="4" s="1"/>
  <c r="F35" i="4"/>
  <c r="G35" i="4" s="1"/>
  <c r="F36" i="4"/>
  <c r="G36" i="4" s="1"/>
  <c r="F37" i="4"/>
  <c r="F38" i="4"/>
  <c r="F39" i="4"/>
  <c r="G39" i="4" s="1"/>
  <c r="F40" i="4"/>
  <c r="G40" i="4" s="1"/>
  <c r="F41" i="4"/>
  <c r="G41" i="4" s="1"/>
  <c r="F42" i="4"/>
  <c r="G42" i="4" s="1"/>
  <c r="F43" i="4"/>
  <c r="G43" i="4" s="1"/>
  <c r="F44" i="4"/>
  <c r="G44" i="4" s="1"/>
  <c r="F32" i="4"/>
  <c r="G32" i="4" s="1"/>
  <c r="G37" i="4"/>
  <c r="G38" i="4"/>
  <c r="G30" i="4"/>
  <c r="G31" i="4"/>
  <c r="C7" i="4"/>
  <c r="D7" i="4" s="1"/>
  <c r="C8" i="4"/>
  <c r="D8" i="4" s="1"/>
  <c r="C9" i="4"/>
  <c r="D9" i="4" s="1"/>
  <c r="C10" i="4"/>
  <c r="D10" i="4" s="1"/>
  <c r="C11" i="4"/>
  <c r="D11" i="4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64" i="2"/>
  <c r="D64" i="2" s="1"/>
  <c r="C65" i="2"/>
  <c r="D65" i="2" s="1"/>
  <c r="C66" i="2"/>
  <c r="D66" i="2" s="1"/>
  <c r="C67" i="2"/>
  <c r="D67" i="2" s="1"/>
  <c r="C63" i="2"/>
  <c r="D63" i="2" s="1"/>
  <c r="E63" i="2" s="1"/>
  <c r="C53" i="2"/>
  <c r="C54" i="2"/>
  <c r="D54" i="2" s="1"/>
  <c r="C55" i="2"/>
  <c r="D55" i="2" s="1"/>
  <c r="C56" i="2"/>
  <c r="D56" i="2" s="1"/>
  <c r="C52" i="2"/>
  <c r="D52" i="2" s="1"/>
  <c r="E52" i="2" s="1"/>
  <c r="F35" i="2"/>
  <c r="D39" i="2"/>
  <c r="I40" i="2" s="1"/>
  <c r="I41" i="2" s="1"/>
  <c r="I42" i="2" s="1"/>
  <c r="I43" i="2" s="1"/>
  <c r="I44" i="2"/>
  <c r="D53" i="2"/>
  <c r="C29" i="2"/>
  <c r="D29" i="2" s="1"/>
  <c r="C30" i="2"/>
  <c r="D30" i="2" s="1"/>
  <c r="C31" i="2"/>
  <c r="D31" i="2" s="1"/>
  <c r="C32" i="2"/>
  <c r="D32" i="2" s="1"/>
  <c r="C33" i="2"/>
  <c r="D33" i="2" s="1"/>
  <c r="G12" i="2"/>
  <c r="I8" i="2"/>
  <c r="C12" i="2"/>
  <c r="E8" i="2"/>
  <c r="E9" i="2"/>
  <c r="E10" i="2" s="1"/>
  <c r="H9" i="2"/>
  <c r="H10" i="2"/>
  <c r="H8" i="2"/>
  <c r="D8" i="2"/>
  <c r="D9" i="2"/>
  <c r="D10" i="2"/>
  <c r="D11" i="2"/>
  <c r="C23" i="3"/>
  <c r="C24" i="3" s="1"/>
  <c r="D23" i="3"/>
  <c r="D24" i="3" s="1"/>
  <c r="E23" i="3"/>
  <c r="E24" i="3" s="1"/>
  <c r="F23" i="3"/>
  <c r="F24" i="3" s="1"/>
  <c r="G23" i="3"/>
  <c r="G24" i="3" s="1"/>
  <c r="C28" i="3"/>
  <c r="C29" i="3" s="1"/>
  <c r="D28" i="3"/>
  <c r="D29" i="3" s="1"/>
  <c r="E28" i="3"/>
  <c r="E29" i="3" s="1"/>
  <c r="F28" i="3"/>
  <c r="F29" i="3" s="1"/>
  <c r="G28" i="3"/>
  <c r="G29" i="3"/>
  <c r="F16" i="3"/>
  <c r="C17" i="3" s="1"/>
  <c r="D6" i="3"/>
  <c r="C56" i="1"/>
  <c r="D56" i="1" s="1"/>
  <c r="C57" i="1"/>
  <c r="D57" i="1" s="1"/>
  <c r="C58" i="1"/>
  <c r="C59" i="1"/>
  <c r="C55" i="1"/>
  <c r="D55" i="1" s="1"/>
  <c r="C69" i="1"/>
  <c r="D69" i="1" s="1"/>
  <c r="C68" i="1"/>
  <c r="D68" i="1" s="1"/>
  <c r="C67" i="1"/>
  <c r="D67" i="1" s="1"/>
  <c r="C66" i="1"/>
  <c r="D66" i="1" s="1"/>
  <c r="C65" i="1"/>
  <c r="D65" i="1" s="1"/>
  <c r="F15" i="1"/>
  <c r="D58" i="1"/>
  <c r="D59" i="1"/>
  <c r="C50" i="1"/>
  <c r="C45" i="1"/>
  <c r="B21" i="1"/>
  <c r="C21" i="1"/>
  <c r="F12" i="1"/>
  <c r="F6" i="1"/>
  <c r="F3" i="1" s="1"/>
  <c r="B15" i="1"/>
  <c r="B12" i="1" s="1"/>
  <c r="B6" i="1"/>
  <c r="B3" i="1" s="1"/>
  <c r="I9" i="2"/>
  <c r="I10" i="2" s="1"/>
  <c r="E6" i="4" l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I29" i="3"/>
  <c r="E53" i="2"/>
  <c r="E54" i="2" s="1"/>
  <c r="C23" i="2"/>
  <c r="D21" i="4"/>
  <c r="H23" i="2"/>
  <c r="E65" i="1"/>
  <c r="E66" i="1" s="1"/>
  <c r="E67" i="1" s="1"/>
  <c r="E68" i="1" s="1"/>
  <c r="D70" i="1"/>
  <c r="B23" i="4"/>
  <c r="I24" i="3"/>
  <c r="C31" i="3" s="1"/>
  <c r="E12" i="2"/>
  <c r="E13" i="2" s="1"/>
  <c r="E11" i="2"/>
  <c r="I46" i="2"/>
  <c r="I45" i="2"/>
  <c r="E64" i="2"/>
  <c r="E65" i="2" s="1"/>
  <c r="E66" i="2" s="1"/>
  <c r="D46" i="4"/>
  <c r="E55" i="1"/>
  <c r="E56" i="1" s="1"/>
  <c r="E57" i="1" s="1"/>
  <c r="E58" i="1" s="1"/>
  <c r="D60" i="1"/>
  <c r="D34" i="2"/>
  <c r="F34" i="2" s="1"/>
  <c r="E55" i="2"/>
  <c r="D57" i="2"/>
  <c r="B59" i="2" s="1"/>
  <c r="G46" i="4"/>
  <c r="D68" i="2"/>
  <c r="B70" i="2" s="1"/>
  <c r="E22" i="4"/>
  <c r="I12" i="2"/>
  <c r="I13" i="2" s="1"/>
  <c r="B58" i="2" l="1"/>
  <c r="E56" i="2"/>
  <c r="E59" i="1"/>
  <c r="B61" i="1"/>
  <c r="E67" i="2"/>
  <c r="B69" i="2"/>
  <c r="E69" i="1"/>
  <c r="B71" i="1"/>
</calcChain>
</file>

<file path=xl/sharedStrings.xml><?xml version="1.0" encoding="utf-8"?>
<sst xmlns="http://schemas.openxmlformats.org/spreadsheetml/2006/main" count="307" uniqueCount="241">
  <si>
    <r>
      <t>n—</t>
    </r>
    <r>
      <rPr>
        <b/>
        <sz val="10"/>
        <rFont val="宋体"/>
        <family val="3"/>
        <charset val="134"/>
      </rPr>
      <t>期数（年）</t>
    </r>
    <phoneticPr fontId="1" type="noConversion"/>
  </si>
  <si>
    <t>复利终值—公式</t>
    <phoneticPr fontId="1" type="noConversion"/>
  </si>
  <si>
    <t>复利现值—公式</t>
    <phoneticPr fontId="1" type="noConversion"/>
  </si>
  <si>
    <t>年金终值—公式</t>
    <phoneticPr fontId="1" type="noConversion"/>
  </si>
  <si>
    <t>年金现值—公式</t>
    <phoneticPr fontId="1" type="noConversion"/>
  </si>
  <si>
    <r>
      <t>n—</t>
    </r>
    <r>
      <rPr>
        <b/>
        <sz val="10"/>
        <rFont val="宋体"/>
        <family val="3"/>
        <charset val="134"/>
      </rPr>
      <t>期数</t>
    </r>
    <phoneticPr fontId="1" type="noConversion"/>
  </si>
  <si>
    <r>
      <t>F—n</t>
    </r>
    <r>
      <rPr>
        <b/>
        <sz val="10"/>
        <rFont val="宋体"/>
        <family val="3"/>
        <charset val="134"/>
      </rPr>
      <t>年末的价值（终值）</t>
    </r>
    <phoneticPr fontId="1" type="noConversion"/>
  </si>
  <si>
    <r>
      <t>P—</t>
    </r>
    <r>
      <rPr>
        <b/>
        <sz val="10"/>
        <rFont val="宋体"/>
        <family val="3"/>
        <charset val="134"/>
      </rPr>
      <t>第一年初价值（现值）</t>
    </r>
    <phoneticPr fontId="1" type="noConversion"/>
  </si>
  <si>
    <r>
      <t>F—</t>
    </r>
    <r>
      <rPr>
        <b/>
        <sz val="10"/>
        <rFont val="Times New Roman"/>
        <family val="1"/>
      </rPr>
      <t>n</t>
    </r>
    <r>
      <rPr>
        <b/>
        <sz val="10"/>
        <rFont val="宋体"/>
        <family val="3"/>
        <charset val="134"/>
      </rPr>
      <t>年末的价值（终值）</t>
    </r>
    <phoneticPr fontId="1" type="noConversion"/>
  </si>
  <si>
    <r>
      <t>B—</t>
    </r>
    <r>
      <rPr>
        <b/>
        <sz val="10"/>
        <rFont val="宋体"/>
        <family val="3"/>
        <charset val="134"/>
      </rPr>
      <t>年金</t>
    </r>
    <phoneticPr fontId="1" type="noConversion"/>
  </si>
  <si>
    <r>
      <t>P—</t>
    </r>
    <r>
      <rPr>
        <b/>
        <sz val="10"/>
        <rFont val="宋体"/>
        <family val="3"/>
        <charset val="134"/>
      </rPr>
      <t>年金现值</t>
    </r>
    <phoneticPr fontId="1" type="noConversion"/>
  </si>
  <si>
    <t>NCF=</t>
    <phoneticPr fontId="1" type="noConversion"/>
  </si>
  <si>
    <t>营业收入－营运成本</t>
    <phoneticPr fontId="1" type="noConversion"/>
  </si>
  <si>
    <t>或营业净利润＋折旧</t>
    <phoneticPr fontId="1" type="noConversion"/>
  </si>
  <si>
    <t>营运成本</t>
    <phoneticPr fontId="1" type="noConversion"/>
  </si>
  <si>
    <t>净利润（税后利润）</t>
    <phoneticPr fontId="1" type="noConversion"/>
  </si>
  <si>
    <t>固定资产折旧</t>
    <phoneticPr fontId="1" type="noConversion"/>
  </si>
  <si>
    <t>营业收入或降低成本金额</t>
    <phoneticPr fontId="1" type="noConversion"/>
  </si>
  <si>
    <t>（现金流入量－现金流出量）</t>
    <phoneticPr fontId="1" type="noConversion"/>
  </si>
  <si>
    <t>现金流入量包括：</t>
    <phoneticPr fontId="1" type="noConversion"/>
  </si>
  <si>
    <t>现金流出量包括：</t>
    <phoneticPr fontId="1" type="noConversion"/>
  </si>
  <si>
    <r>
      <t>3</t>
    </r>
    <r>
      <rPr>
        <sz val="10"/>
        <rFont val="宋体"/>
        <family val="3"/>
        <charset val="134"/>
      </rPr>
      <t>、开发资源革新产品</t>
    </r>
    <phoneticPr fontId="1" type="noConversion"/>
  </si>
  <si>
    <t>投资效益评价方法：</t>
    <phoneticPr fontId="1" type="noConversion"/>
  </si>
  <si>
    <t>现金净流量表</t>
    <phoneticPr fontId="1" type="noConversion"/>
  </si>
  <si>
    <t>出</t>
    <phoneticPr fontId="1" type="noConversion"/>
  </si>
  <si>
    <r>
      <t>(</t>
    </r>
    <r>
      <rPr>
        <b/>
        <sz val="10"/>
        <rFont val="宋体"/>
        <family val="3"/>
        <charset val="134"/>
      </rPr>
      <t>－</t>
    </r>
    <r>
      <rPr>
        <b/>
        <sz val="10"/>
        <rFont val="Times New Roman"/>
        <family val="1"/>
      </rPr>
      <t>)</t>
    </r>
    <phoneticPr fontId="1" type="noConversion"/>
  </si>
  <si>
    <t>项目</t>
    <phoneticPr fontId="1" type="noConversion"/>
  </si>
  <si>
    <r>
      <t>现</t>
    </r>
    <r>
      <rPr>
        <b/>
        <sz val="10"/>
        <rFont val="Times New Roman"/>
        <family val="1"/>
      </rPr>
      <t xml:space="preserve">                      </t>
    </r>
    <r>
      <rPr>
        <b/>
        <sz val="10"/>
        <rFont val="宋体"/>
        <family val="3"/>
        <charset val="134"/>
      </rPr>
      <t>固定资产</t>
    </r>
    <phoneticPr fontId="1" type="noConversion"/>
  </si>
  <si>
    <r>
      <t>金</t>
    </r>
    <r>
      <rPr>
        <b/>
        <sz val="10"/>
        <rFont val="Times New Roman"/>
        <family val="1"/>
      </rPr>
      <t xml:space="preserve">                      </t>
    </r>
    <r>
      <rPr>
        <b/>
        <sz val="10"/>
        <rFont val="宋体"/>
        <family val="3"/>
        <charset val="134"/>
      </rPr>
      <t>流动资金</t>
    </r>
    <phoneticPr fontId="1" type="noConversion"/>
  </si>
  <si>
    <t xml:space="preserve">    30         20</t>
    <phoneticPr fontId="1" type="noConversion"/>
  </si>
  <si>
    <r>
      <t>(＋</t>
    </r>
    <r>
      <rPr>
        <b/>
        <sz val="10"/>
        <rFont val="Times New Roman"/>
        <family val="1"/>
      </rPr>
      <t xml:space="preserve">)         </t>
    </r>
    <r>
      <rPr>
        <b/>
        <sz val="10"/>
        <rFont val="宋体"/>
        <family val="3"/>
        <charset val="134"/>
      </rPr>
      <t>每年现金净流量</t>
    </r>
    <phoneticPr fontId="1" type="noConversion"/>
  </si>
  <si>
    <t xml:space="preserve">     +33</t>
    <phoneticPr fontId="1" type="noConversion"/>
  </si>
  <si>
    <t xml:space="preserve">  +33        +33        +55</t>
    <phoneticPr fontId="1" type="noConversion"/>
  </si>
  <si>
    <t>原投资金额</t>
    <phoneticPr fontId="1" type="noConversion"/>
  </si>
  <si>
    <t>投资回收期</t>
    <phoneticPr fontId="1" type="noConversion"/>
  </si>
  <si>
    <t>（年）</t>
    <phoneticPr fontId="1" type="noConversion"/>
  </si>
  <si>
    <t>0</t>
    <phoneticPr fontId="1" type="noConversion"/>
  </si>
  <si>
    <t>期间</t>
    <phoneticPr fontId="1" type="noConversion"/>
  </si>
  <si>
    <t>每年现金净流量</t>
    <phoneticPr fontId="1" type="noConversion"/>
  </si>
  <si>
    <t>期间</t>
    <phoneticPr fontId="1" type="noConversion"/>
  </si>
  <si>
    <t>现值系数</t>
    <phoneticPr fontId="1" type="noConversion"/>
  </si>
  <si>
    <t>净流量现值</t>
    <phoneticPr fontId="1" type="noConversion"/>
  </si>
  <si>
    <t>0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</si>
  <si>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</si>
  <si>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</si>
  <si>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</si>
  <si>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</si>
  <si>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</si>
  <si>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I=10%</t>
    <phoneticPr fontId="1" type="noConversion"/>
  </si>
  <si>
    <t>投入金额</t>
    <phoneticPr fontId="1" type="noConversion"/>
  </si>
  <si>
    <t>投资回收期（年）</t>
    <phoneticPr fontId="1" type="noConversion"/>
  </si>
  <si>
    <t>资金时间价值计算方法</t>
    <phoneticPr fontId="1" type="noConversion"/>
  </si>
  <si>
    <t>现金净流量计算方法</t>
    <phoneticPr fontId="1" type="noConversion"/>
  </si>
  <si>
    <t>投资收益评价方法（一）</t>
    <phoneticPr fontId="1" type="noConversion"/>
  </si>
  <si>
    <t>平均净收益</t>
    <phoneticPr fontId="1" type="noConversion"/>
  </si>
  <si>
    <t>平均投资额</t>
    <phoneticPr fontId="1" type="noConversion"/>
  </si>
  <si>
    <t>期间</t>
    <phoneticPr fontId="1" type="noConversion"/>
  </si>
  <si>
    <t>现金净流量</t>
    <phoneticPr fontId="1" type="noConversion"/>
  </si>
  <si>
    <t>年折旧</t>
    <phoneticPr fontId="1" type="noConversion"/>
  </si>
  <si>
    <t>净收益</t>
    <phoneticPr fontId="1" type="noConversion"/>
  </si>
  <si>
    <t>现金净流量</t>
    <phoneticPr fontId="1" type="noConversion"/>
  </si>
  <si>
    <t>投资额</t>
    <phoneticPr fontId="1" type="noConversion"/>
  </si>
  <si>
    <t>投资报酬率</t>
    <phoneticPr fontId="1" type="noConversion"/>
  </si>
  <si>
    <t>平均数</t>
    <phoneticPr fontId="1" type="noConversion"/>
  </si>
  <si>
    <t>%</t>
    <phoneticPr fontId="1" type="noConversion"/>
  </si>
  <si>
    <t>投资收益评价方法（二）</t>
    <phoneticPr fontId="1" type="noConversion"/>
  </si>
  <si>
    <t xml:space="preserve">      7,000</t>
    <phoneticPr fontId="1" type="noConversion"/>
  </si>
  <si>
    <t>按年金现值计算</t>
    <phoneticPr fontId="1" type="noConversion"/>
  </si>
  <si>
    <t>利率</t>
    <phoneticPr fontId="1" type="noConversion"/>
  </si>
  <si>
    <t>投资总额</t>
    <phoneticPr fontId="1" type="noConversion"/>
  </si>
  <si>
    <t>净现值</t>
    <phoneticPr fontId="1" type="noConversion"/>
  </si>
  <si>
    <t>期间</t>
    <phoneticPr fontId="1" type="noConversion"/>
  </si>
  <si>
    <t>现金净流量</t>
    <phoneticPr fontId="1" type="noConversion"/>
  </si>
  <si>
    <t>折现率</t>
    <phoneticPr fontId="1" type="noConversion"/>
  </si>
  <si>
    <t>现金净流量现值</t>
    <phoneticPr fontId="1" type="noConversion"/>
  </si>
  <si>
    <t>投资总额</t>
    <phoneticPr fontId="1" type="noConversion"/>
  </si>
  <si>
    <t>利率</t>
    <phoneticPr fontId="1" type="noConversion"/>
  </si>
  <si>
    <t>年折旧额</t>
    <phoneticPr fontId="1" type="noConversion"/>
  </si>
  <si>
    <t>残值</t>
    <phoneticPr fontId="1" type="noConversion"/>
  </si>
  <si>
    <t>销售收入</t>
    <phoneticPr fontId="1" type="noConversion"/>
  </si>
  <si>
    <t>营运成本</t>
    <phoneticPr fontId="1" type="noConversion"/>
  </si>
  <si>
    <t>所得税率</t>
    <phoneticPr fontId="1" type="noConversion"/>
  </si>
  <si>
    <t>投资额</t>
    <phoneticPr fontId="1" type="noConversion"/>
  </si>
  <si>
    <t>期间</t>
    <phoneticPr fontId="1" type="noConversion"/>
  </si>
  <si>
    <t>每年税后净利润</t>
    <phoneticPr fontId="1" type="noConversion"/>
  </si>
  <si>
    <t>每年税前净利润</t>
    <phoneticPr fontId="1" type="noConversion"/>
  </si>
  <si>
    <t>计算结果</t>
    <phoneticPr fontId="1" type="noConversion"/>
  </si>
  <si>
    <t>净现值</t>
    <phoneticPr fontId="1" type="noConversion"/>
  </si>
  <si>
    <t>I=10%</t>
    <phoneticPr fontId="1" type="noConversion"/>
  </si>
  <si>
    <t>投入金额</t>
    <phoneticPr fontId="1" type="noConversion"/>
  </si>
  <si>
    <t>I=10%</t>
    <phoneticPr fontId="1" type="noConversion"/>
  </si>
  <si>
    <t>投入金额</t>
    <phoneticPr fontId="1" type="noConversion"/>
  </si>
  <si>
    <t>现值指数</t>
    <phoneticPr fontId="1" type="noConversion"/>
  </si>
  <si>
    <t>投资收益评价方法（三）</t>
    <phoneticPr fontId="1" type="noConversion"/>
  </si>
  <si>
    <t>净现值</t>
    <phoneticPr fontId="1" type="noConversion"/>
  </si>
  <si>
    <r>
      <t>（</t>
    </r>
    <r>
      <rPr>
        <b/>
        <sz val="10"/>
        <rFont val="Times New Roman"/>
        <family val="1"/>
      </rPr>
      <t>5</t>
    </r>
    <r>
      <rPr>
        <b/>
        <sz val="10"/>
        <rFont val="宋体"/>
        <family val="3"/>
        <charset val="134"/>
      </rPr>
      <t>）、内部报酬率法</t>
    </r>
    <phoneticPr fontId="1" type="noConversion"/>
  </si>
  <si>
    <r>
      <t xml:space="preserve">                </t>
    </r>
    <r>
      <rPr>
        <b/>
        <sz val="10"/>
        <rFont val="宋体"/>
        <family val="3"/>
        <charset val="134"/>
      </rPr>
      <t>每年现金净流量相等</t>
    </r>
    <phoneticPr fontId="1" type="noConversion"/>
  </si>
  <si>
    <r>
      <t>年金现值</t>
    </r>
    <r>
      <rPr>
        <b/>
        <sz val="10"/>
        <rFont val="Times New Roman"/>
        <family val="1"/>
      </rPr>
      <t>=</t>
    </r>
    <r>
      <rPr>
        <b/>
        <sz val="10"/>
        <rFont val="宋体"/>
        <family val="3"/>
        <charset val="134"/>
      </rPr>
      <t>年金×年金现值系数</t>
    </r>
    <r>
      <rPr>
        <b/>
        <sz val="10"/>
        <rFont val="Times New Roman"/>
        <family val="1"/>
      </rPr>
      <t>=</t>
    </r>
    <r>
      <rPr>
        <b/>
        <sz val="10"/>
        <rFont val="宋体"/>
        <family val="3"/>
        <charset val="134"/>
      </rPr>
      <t>原投资额</t>
    </r>
    <phoneticPr fontId="1" type="noConversion"/>
  </si>
  <si>
    <t>例一</t>
    <phoneticPr fontId="1" type="noConversion"/>
  </si>
  <si>
    <t>现金流量</t>
    <phoneticPr fontId="1" type="noConversion"/>
  </si>
  <si>
    <t>投资额</t>
    <phoneticPr fontId="1" type="noConversion"/>
  </si>
  <si>
    <t>利率</t>
    <phoneticPr fontId="1" type="noConversion"/>
  </si>
  <si>
    <r>
      <t>年金现值系数</t>
    </r>
    <r>
      <rPr>
        <b/>
        <sz val="10"/>
        <rFont val="Times New Roman"/>
        <family val="1"/>
      </rPr>
      <t>=</t>
    </r>
    <phoneticPr fontId="1" type="noConversion"/>
  </si>
  <si>
    <t>查年金现值表用插入法分析：</t>
    <phoneticPr fontId="1" type="noConversion"/>
  </si>
  <si>
    <r>
      <t>I=20%~30%</t>
    </r>
    <r>
      <rPr>
        <b/>
        <sz val="10"/>
        <rFont val="宋体"/>
        <family val="3"/>
        <charset val="134"/>
      </rPr>
      <t>之间</t>
    </r>
    <phoneticPr fontId="1" type="noConversion"/>
  </si>
  <si>
    <t>N</t>
    <phoneticPr fontId="1" type="noConversion"/>
  </si>
  <si>
    <t>F</t>
    <phoneticPr fontId="1" type="noConversion"/>
  </si>
  <si>
    <t>I</t>
    <phoneticPr fontId="1" type="noConversion"/>
  </si>
  <si>
    <t>?</t>
    <phoneticPr fontId="1" type="noConversion"/>
  </si>
  <si>
    <t>X%</t>
    <phoneticPr fontId="1" type="noConversion"/>
  </si>
  <si>
    <t>计算</t>
    <phoneticPr fontId="1" type="noConversion"/>
  </si>
  <si>
    <t>X/5=0.238/0.472</t>
    <phoneticPr fontId="1" type="noConversion"/>
  </si>
  <si>
    <r>
      <t xml:space="preserve">                </t>
    </r>
    <r>
      <rPr>
        <b/>
        <sz val="10"/>
        <rFont val="宋体"/>
        <family val="3"/>
        <charset val="134"/>
      </rPr>
      <t>每年现金净流量不等</t>
    </r>
    <phoneticPr fontId="1" type="noConversion"/>
  </si>
  <si>
    <t>n</t>
    <phoneticPr fontId="1" type="noConversion"/>
  </si>
  <si>
    <t>原投资额</t>
    <phoneticPr fontId="1" type="noConversion"/>
  </si>
  <si>
    <t>每年现金净流量</t>
    <phoneticPr fontId="1" type="noConversion"/>
  </si>
  <si>
    <t>未来报酬的现值</t>
    <phoneticPr fontId="1" type="noConversion"/>
  </si>
  <si>
    <t>折现系数I=</t>
    <phoneticPr fontId="1" type="noConversion"/>
  </si>
  <si>
    <r>
      <t>内涵报酬率（</t>
    </r>
    <r>
      <rPr>
        <b/>
        <sz val="10"/>
        <color indexed="10"/>
        <rFont val="Times New Roman"/>
        <family val="1"/>
      </rPr>
      <t>IRR</t>
    </r>
    <r>
      <rPr>
        <b/>
        <sz val="10"/>
        <color indexed="10"/>
        <rFont val="宋体"/>
        <family val="3"/>
        <charset val="134"/>
      </rPr>
      <t>）</t>
    </r>
    <r>
      <rPr>
        <b/>
        <sz val="10"/>
        <color indexed="10"/>
        <rFont val="Times New Roman"/>
        <family val="1"/>
      </rPr>
      <t>=</t>
    </r>
    <phoneticPr fontId="1" type="noConversion"/>
  </si>
  <si>
    <t>X=</t>
    <phoneticPr fontId="1" type="noConversion"/>
  </si>
  <si>
    <t xml:space="preserve">     1           2               3                 4                 5          6              7</t>
    <phoneticPr fontId="1" type="noConversion"/>
  </si>
  <si>
    <t>（1）各年现金净流量相等</t>
  </si>
  <si>
    <t>投入金额</t>
  </si>
  <si>
    <t>期间</t>
  </si>
  <si>
    <t>每年现金净流量</t>
  </si>
  <si>
    <t>现值系数</t>
  </si>
  <si>
    <t>净流量现值</t>
  </si>
  <si>
    <t xml:space="preserve">净现值 </t>
  </si>
  <si>
    <t>期间  16年</t>
    <phoneticPr fontId="1" type="noConversion"/>
  </si>
  <si>
    <t>45421万元 年平均净流量</t>
    <phoneticPr fontId="1" type="noConversion"/>
  </si>
  <si>
    <t>万元</t>
    <phoneticPr fontId="1" type="noConversion"/>
  </si>
  <si>
    <t>I=12%</t>
    <phoneticPr fontId="1" type="noConversion"/>
  </si>
  <si>
    <t>建设期</t>
    <phoneticPr fontId="1" type="noConversion"/>
  </si>
  <si>
    <t>净现金流量</t>
    <phoneticPr fontId="1" type="noConversion"/>
  </si>
  <si>
    <t>折现系数</t>
    <phoneticPr fontId="1" type="noConversion"/>
  </si>
  <si>
    <t>折现系数I=12%</t>
    <phoneticPr fontId="1" type="noConversion"/>
  </si>
  <si>
    <t>合计</t>
    <phoneticPr fontId="1" type="noConversion"/>
  </si>
  <si>
    <t>投资回收期（年）静态</t>
    <phoneticPr fontId="1" type="noConversion"/>
  </si>
  <si>
    <t>投资回收期（年）动态</t>
    <phoneticPr fontId="1" type="noConversion"/>
  </si>
  <si>
    <t>内部报酬率(静态)</t>
    <phoneticPr fontId="1" type="noConversion"/>
  </si>
  <si>
    <t>内部报酬率(动态)</t>
    <phoneticPr fontId="1" type="noConversion"/>
  </si>
  <si>
    <t>内部报酬率(净现值法)</t>
    <phoneticPr fontId="1" type="noConversion"/>
  </si>
  <si>
    <t xml:space="preserve"> 投资回收期法（贴现法计算）</t>
    <phoneticPr fontId="1" type="noConversion"/>
  </si>
  <si>
    <t>目录链接</t>
    <phoneticPr fontId="1" type="noConversion"/>
  </si>
  <si>
    <t>二</t>
  </si>
  <si>
    <t>三</t>
  </si>
  <si>
    <t>四</t>
  </si>
  <si>
    <t>投资收益（一）</t>
    <phoneticPr fontId="1" type="noConversion"/>
  </si>
  <si>
    <t>投资收益（二）</t>
    <phoneticPr fontId="1" type="noConversion"/>
  </si>
  <si>
    <t>投资收益（三）</t>
    <phoneticPr fontId="1" type="noConversion"/>
  </si>
  <si>
    <t>某股份公司实例</t>
    <phoneticPr fontId="1" type="noConversion"/>
  </si>
  <si>
    <t>返回目录</t>
    <phoneticPr fontId="1" type="noConversion"/>
  </si>
  <si>
    <t>一</t>
    <phoneticPr fontId="1" type="noConversion"/>
  </si>
  <si>
    <t>工程投资收益计算</t>
    <phoneticPr fontId="1" type="noConversion"/>
  </si>
  <si>
    <t>工程投资收益计算</t>
    <phoneticPr fontId="1" type="noConversion"/>
  </si>
  <si>
    <t>4、投资报酬率计算</t>
    <phoneticPr fontId="1" type="noConversion"/>
  </si>
  <si>
    <t>乙方案：投资4.5万有效期3年直线法折旧，无残值</t>
    <phoneticPr fontId="1" type="noConversion"/>
  </si>
  <si>
    <t>5、净现值法</t>
    <phoneticPr fontId="1" type="noConversion"/>
  </si>
  <si>
    <t xml:space="preserve">   按年金折现率计算的净现值=净流量×期间年金的利率折现系数－投资总额</t>
    <phoneticPr fontId="1" type="noConversion"/>
  </si>
  <si>
    <t>（2）、各年现金净流量不相等按复利现值计算</t>
    <phoneticPr fontId="1" type="noConversion"/>
  </si>
  <si>
    <t>用EXCEL函数计算净现值</t>
    <phoneticPr fontId="1" type="noConversion"/>
  </si>
  <si>
    <t>（4）、现值指数法</t>
    <phoneticPr fontId="1" type="noConversion"/>
  </si>
  <si>
    <t>（1）各年现金净流量相等</t>
    <phoneticPr fontId="1" type="noConversion"/>
  </si>
  <si>
    <t xml:space="preserve">净现值 </t>
    <phoneticPr fontId="1" type="noConversion"/>
  </si>
  <si>
    <t xml:space="preserve">             现值指数</t>
    <phoneticPr fontId="1" type="noConversion"/>
  </si>
  <si>
    <t>投资报酬率=平均净收益÷平均投资额×100</t>
    <phoneticPr fontId="1" type="noConversion"/>
  </si>
  <si>
    <t>平均净收益=期内各年净收益总额÷期间</t>
    <phoneticPr fontId="1" type="noConversion"/>
  </si>
  <si>
    <t>平均投资额=期间内各年平均投资余额之和÷期间</t>
    <phoneticPr fontId="1" type="noConversion"/>
  </si>
  <si>
    <t>甲方案：投资8万 有效期 4年直线法折旧，无残值</t>
    <phoneticPr fontId="1" type="noConversion"/>
  </si>
  <si>
    <t>（1）、各年现金净流量相等</t>
    <phoneticPr fontId="1" type="noConversion"/>
  </si>
  <si>
    <t xml:space="preserve">                 按下表折算净现值 </t>
    <phoneticPr fontId="1" type="noConversion"/>
  </si>
  <si>
    <t>利率(i)</t>
    <phoneticPr fontId="1" type="noConversion"/>
  </si>
  <si>
    <t>（3）、净现值法实列</t>
    <phoneticPr fontId="1" type="noConversion"/>
  </si>
  <si>
    <t>10年现金净流量现值</t>
    <phoneticPr fontId="1" type="noConversion"/>
  </si>
  <si>
    <t>10年末残值收入的现值</t>
    <phoneticPr fontId="1" type="noConversion"/>
  </si>
  <si>
    <t>期间  5年</t>
    <phoneticPr fontId="1" type="noConversion"/>
  </si>
  <si>
    <t>40000元 年平均净流量</t>
    <phoneticPr fontId="1" type="noConversion"/>
  </si>
  <si>
    <t>12,000元</t>
    <phoneticPr fontId="1" type="noConversion"/>
  </si>
  <si>
    <t>（2）各年现金净流量不相等</t>
    <phoneticPr fontId="1" type="noConversion"/>
  </si>
  <si>
    <t>40,000元 年现金净流量</t>
    <phoneticPr fontId="1" type="noConversion"/>
  </si>
  <si>
    <t>1、1.1、1.2、1.3、1.4万</t>
    <phoneticPr fontId="1" type="noConversion"/>
  </si>
  <si>
    <r>
      <t>内含报酬率</t>
    </r>
    <r>
      <rPr>
        <sz val="10"/>
        <color indexed="10"/>
        <rFont val="Times New Roman"/>
        <family val="1"/>
      </rPr>
      <t>=</t>
    </r>
    <phoneticPr fontId="1" type="noConversion"/>
  </si>
  <si>
    <r>
      <t>内含报酬率</t>
    </r>
    <r>
      <rPr>
        <sz val="10"/>
        <rFont val="Times New Roman"/>
        <family val="1"/>
      </rPr>
      <t>=</t>
    </r>
    <r>
      <rPr>
        <sz val="10"/>
        <rFont val="宋体"/>
        <family val="3"/>
        <charset val="134"/>
      </rPr>
      <t>偏低折现率</t>
    </r>
    <r>
      <rPr>
        <sz val="10"/>
        <rFont val="Times New Roman"/>
        <family val="1"/>
      </rPr>
      <t>+</t>
    </r>
    <r>
      <rPr>
        <sz val="10"/>
        <rFont val="宋体"/>
        <family val="3"/>
        <charset val="134"/>
      </rPr>
      <t>偏低折现率的净现值×（偏高折现率－偏低折现率）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（偏低折现率的净现值＋</t>
    </r>
    <r>
      <rPr>
        <sz val="10"/>
        <rFont val="Times New Roman"/>
        <family val="1"/>
      </rPr>
      <t>|</t>
    </r>
    <r>
      <rPr>
        <sz val="10"/>
        <rFont val="宋体"/>
        <family val="3"/>
        <charset val="134"/>
      </rPr>
      <t>偏高折现率的净现值</t>
    </r>
    <r>
      <rPr>
        <sz val="10"/>
        <rFont val="Times New Roman"/>
        <family val="1"/>
      </rPr>
      <t>|</t>
    </r>
    <r>
      <rPr>
        <sz val="10"/>
        <rFont val="宋体"/>
        <family val="3"/>
        <charset val="134"/>
      </rPr>
      <t>）</t>
    </r>
    <phoneticPr fontId="1" type="noConversion"/>
  </si>
  <si>
    <r>
      <t>年金现值系数</t>
    </r>
    <r>
      <rPr>
        <sz val="10"/>
        <rFont val="Times New Roman"/>
        <family val="1"/>
      </rPr>
      <t>=</t>
    </r>
    <r>
      <rPr>
        <b/>
        <sz val="10"/>
        <rFont val="宋体"/>
        <family val="3"/>
        <charset val="134"/>
      </rPr>
      <t>年金现值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年金</t>
    </r>
    <r>
      <rPr>
        <b/>
        <sz val="10"/>
        <rFont val="Times New Roman"/>
        <family val="1"/>
      </rPr>
      <t>=</t>
    </r>
    <r>
      <rPr>
        <b/>
        <sz val="10"/>
        <rFont val="宋体"/>
        <family val="3"/>
        <charset val="134"/>
      </rPr>
      <t>原投资额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年金</t>
    </r>
    <phoneticPr fontId="1" type="noConversion"/>
  </si>
  <si>
    <r>
      <t>F=B×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1+i)</t>
    </r>
    <r>
      <rPr>
        <vertAlign val="superscript"/>
        <sz val="10"/>
        <rFont val="Times New Roman"/>
        <family val="1"/>
      </rPr>
      <t>n</t>
    </r>
    <r>
      <rPr>
        <sz val="10"/>
        <rFont val="宋体"/>
        <family val="3"/>
        <charset val="134"/>
      </rPr>
      <t>－</t>
    </r>
    <r>
      <rPr>
        <sz val="10"/>
        <rFont val="Times New Roman"/>
        <family val="1"/>
      </rPr>
      <t>1/I</t>
    </r>
    <phoneticPr fontId="1" type="noConversion"/>
  </si>
  <si>
    <r>
      <t>B—</t>
    </r>
    <r>
      <rPr>
        <b/>
        <sz val="10"/>
        <rFont val="宋体"/>
        <family val="3"/>
        <charset val="134"/>
      </rPr>
      <t>年金</t>
    </r>
    <phoneticPr fontId="1" type="noConversion"/>
  </si>
  <si>
    <r>
      <t>1</t>
    </r>
    <r>
      <rPr>
        <sz val="10"/>
        <rFont val="宋体"/>
        <family val="3"/>
        <charset val="134"/>
      </rPr>
      <t>、营业净收益</t>
    </r>
    <phoneticPr fontId="1" type="noConversion"/>
  </si>
  <si>
    <r>
      <t>1</t>
    </r>
    <r>
      <rPr>
        <sz val="10"/>
        <rFont val="宋体"/>
        <family val="3"/>
        <charset val="134"/>
      </rPr>
      <t>、固定资产投资额</t>
    </r>
    <phoneticPr fontId="1" type="noConversion"/>
  </si>
  <si>
    <r>
      <t xml:space="preserve">    </t>
    </r>
    <r>
      <rPr>
        <sz val="10"/>
        <rFont val="宋体"/>
        <family val="3"/>
        <charset val="134"/>
      </rPr>
      <t>25     25     25</t>
    </r>
    <phoneticPr fontId="1" type="noConversion"/>
  </si>
  <si>
    <r>
      <t>金</t>
    </r>
    <r>
      <rPr>
        <b/>
        <sz val="10"/>
        <rFont val="Times New Roman"/>
        <family val="1"/>
      </rPr>
      <t xml:space="preserve">                     </t>
    </r>
    <r>
      <rPr>
        <b/>
        <sz val="10"/>
        <rFont val="宋体"/>
        <family val="3"/>
        <charset val="134"/>
      </rPr>
      <t>折</t>
    </r>
    <r>
      <rPr>
        <b/>
        <sz val="10"/>
        <rFont val="Times New Roman"/>
        <family val="1"/>
      </rPr>
      <t xml:space="preserve">         </t>
    </r>
    <r>
      <rPr>
        <b/>
        <sz val="10"/>
        <rFont val="宋体"/>
        <family val="3"/>
        <charset val="134"/>
      </rPr>
      <t>旧</t>
    </r>
    <phoneticPr fontId="1" type="noConversion"/>
  </si>
  <si>
    <r>
      <t xml:space="preserve">     </t>
    </r>
    <r>
      <rPr>
        <sz val="10"/>
        <rFont val="宋体"/>
        <family val="3"/>
        <charset val="134"/>
      </rPr>
      <t>8      8      8</t>
    </r>
    <phoneticPr fontId="1" type="noConversion"/>
  </si>
  <si>
    <r>
      <t>入</t>
    </r>
    <r>
      <rPr>
        <b/>
        <sz val="10"/>
        <rFont val="Times New Roman"/>
        <family val="1"/>
      </rPr>
      <t xml:space="preserve">                </t>
    </r>
    <r>
      <rPr>
        <b/>
        <sz val="10"/>
        <rFont val="宋体"/>
        <family val="3"/>
        <charset val="134"/>
      </rPr>
      <t>回收流动资金</t>
    </r>
    <phoneticPr fontId="1" type="noConversion"/>
  </si>
  <si>
    <r>
      <t>1</t>
    </r>
    <r>
      <rPr>
        <b/>
        <sz val="10"/>
        <color indexed="12"/>
        <rFont val="宋体"/>
        <family val="3"/>
        <charset val="134"/>
      </rPr>
      <t>、投资回收期法（各年现金流量相等）</t>
    </r>
    <r>
      <rPr>
        <b/>
        <sz val="10"/>
        <color indexed="12"/>
        <rFont val="Times New Roman"/>
        <family val="1"/>
      </rPr>
      <t xml:space="preserve"> </t>
    </r>
    <phoneticPr fontId="1" type="noConversion"/>
  </si>
  <si>
    <r>
      <t>÷</t>
    </r>
    <r>
      <rPr>
        <sz val="10"/>
        <rFont val="宋体"/>
        <family val="3"/>
        <charset val="134"/>
      </rPr>
      <t>平均每年现金净流量</t>
    </r>
    <phoneticPr fontId="1" type="noConversion"/>
  </si>
  <si>
    <r>
      <t xml:space="preserve">        </t>
    </r>
    <r>
      <rPr>
        <sz val="10"/>
        <rFont val="宋体"/>
        <family val="3"/>
        <charset val="134"/>
      </rPr>
      <t>年末尚未回收的投资余额</t>
    </r>
    <phoneticPr fontId="1" type="noConversion"/>
  </si>
  <si>
    <r>
      <t>期间</t>
    </r>
    <r>
      <rPr>
        <sz val="10"/>
        <rFont val="Times New Roman"/>
        <family val="1"/>
      </rPr>
      <t xml:space="preserve">  5</t>
    </r>
    <r>
      <rPr>
        <sz val="10"/>
        <rFont val="宋体"/>
        <family val="3"/>
        <charset val="134"/>
      </rPr>
      <t>年</t>
    </r>
    <phoneticPr fontId="1" type="noConversion"/>
  </si>
  <si>
    <r>
      <t>40000</t>
    </r>
    <r>
      <rPr>
        <sz val="10"/>
        <rFont val="宋体"/>
        <family val="3"/>
        <charset val="134"/>
      </rPr>
      <t>元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年平均净流量</t>
    </r>
    <phoneticPr fontId="1" type="noConversion"/>
  </si>
  <si>
    <r>
      <t>净现值</t>
    </r>
    <r>
      <rPr>
        <sz val="10"/>
        <rFont val="Times New Roman"/>
        <family val="1"/>
      </rPr>
      <t xml:space="preserve"> </t>
    </r>
    <phoneticPr fontId="1" type="noConversion"/>
  </si>
  <si>
    <r>
      <t>F=P×(1+I)</t>
    </r>
    <r>
      <rPr>
        <vertAlign val="superscript"/>
        <sz val="10"/>
        <color indexed="12"/>
        <rFont val="Times New Roman"/>
        <family val="1"/>
      </rPr>
      <t>n</t>
    </r>
    <phoneticPr fontId="1" type="noConversion"/>
  </si>
  <si>
    <r>
      <t>F—</t>
    </r>
    <r>
      <rPr>
        <b/>
        <sz val="10"/>
        <rFont val="宋体"/>
        <family val="3"/>
        <charset val="134"/>
      </rPr>
      <t>年金终值</t>
    </r>
    <phoneticPr fontId="1" type="noConversion"/>
  </si>
  <si>
    <r>
      <t>I—</t>
    </r>
    <r>
      <rPr>
        <b/>
        <sz val="10"/>
        <rFont val="宋体"/>
        <family val="3"/>
        <charset val="134"/>
      </rPr>
      <t>折现率（利率）</t>
    </r>
    <r>
      <rPr>
        <b/>
        <sz val="10"/>
        <rFont val="Times New Roman"/>
        <family val="1"/>
      </rPr>
      <t>%</t>
    </r>
    <phoneticPr fontId="1" type="noConversion"/>
  </si>
  <si>
    <r>
      <t>I—</t>
    </r>
    <r>
      <rPr>
        <b/>
        <sz val="10"/>
        <rFont val="宋体"/>
        <family val="3"/>
        <charset val="134"/>
      </rPr>
      <t>利率</t>
    </r>
    <r>
      <rPr>
        <b/>
        <sz val="10"/>
        <rFont val="Times New Roman"/>
        <family val="1"/>
      </rPr>
      <t xml:space="preserve"> %</t>
    </r>
    <phoneticPr fontId="1" type="noConversion"/>
  </si>
  <si>
    <r>
      <t>（</t>
    </r>
    <r>
      <rPr>
        <b/>
        <sz val="10"/>
        <rFont val="Times New Roman"/>
        <family val="1"/>
      </rPr>
      <t>1</t>
    </r>
    <r>
      <rPr>
        <b/>
        <sz val="10"/>
        <rFont val="宋体"/>
        <family val="3"/>
        <charset val="134"/>
      </rPr>
      <t>＋</t>
    </r>
    <r>
      <rPr>
        <b/>
        <sz val="10"/>
        <rFont val="Times New Roman"/>
        <family val="1"/>
      </rPr>
      <t>i</t>
    </r>
    <r>
      <rPr>
        <b/>
        <sz val="10"/>
        <rFont val="宋体"/>
        <family val="3"/>
        <charset val="134"/>
      </rPr>
      <t>）</t>
    </r>
    <r>
      <rPr>
        <b/>
        <vertAlign val="superscript"/>
        <sz val="10"/>
        <rFont val="Times New Roman"/>
        <family val="1"/>
      </rPr>
      <t xml:space="preserve">n   </t>
    </r>
    <r>
      <rPr>
        <b/>
        <sz val="10"/>
        <rFont val="宋体"/>
        <family val="3"/>
        <charset val="134"/>
      </rPr>
      <t>复利终值系数</t>
    </r>
    <phoneticPr fontId="1" type="noConversion"/>
  </si>
  <si>
    <r>
      <t>F/A,I,n—</t>
    </r>
    <r>
      <rPr>
        <b/>
        <sz val="10"/>
        <rFont val="宋体"/>
        <family val="3"/>
        <charset val="134"/>
      </rPr>
      <t>年金终值因子</t>
    </r>
    <phoneticPr fontId="1" type="noConversion"/>
  </si>
  <si>
    <r>
      <t>n—</t>
    </r>
    <r>
      <rPr>
        <b/>
        <sz val="10"/>
        <rFont val="宋体"/>
        <family val="3"/>
        <charset val="134"/>
      </rPr>
      <t>期数（年）</t>
    </r>
    <phoneticPr fontId="1" type="noConversion"/>
  </si>
  <si>
    <r>
      <t>n—</t>
    </r>
    <r>
      <rPr>
        <b/>
        <sz val="10"/>
        <rFont val="宋体"/>
        <family val="3"/>
        <charset val="134"/>
      </rPr>
      <t>期数</t>
    </r>
    <phoneticPr fontId="1" type="noConversion"/>
  </si>
  <si>
    <r>
      <t>P=F×1/(1+I)</t>
    </r>
    <r>
      <rPr>
        <vertAlign val="superscript"/>
        <sz val="10"/>
        <color indexed="12"/>
        <rFont val="Times New Roman"/>
        <family val="1"/>
      </rPr>
      <t>n</t>
    </r>
    <phoneticPr fontId="1" type="noConversion"/>
  </si>
  <si>
    <r>
      <t>P=B×1/I[1-1/(1+I)</t>
    </r>
    <r>
      <rPr>
        <vertAlign val="superscript"/>
        <sz val="10"/>
        <rFont val="Times New Roman"/>
        <family val="1"/>
      </rPr>
      <t>n</t>
    </r>
    <r>
      <rPr>
        <sz val="10"/>
        <rFont val="Times New Roman"/>
        <family val="1"/>
      </rPr>
      <t>]</t>
    </r>
    <phoneticPr fontId="1" type="noConversion"/>
  </si>
  <si>
    <r>
      <t>P—</t>
    </r>
    <r>
      <rPr>
        <b/>
        <sz val="10"/>
        <rFont val="宋体"/>
        <family val="3"/>
        <charset val="134"/>
      </rPr>
      <t>现值</t>
    </r>
    <phoneticPr fontId="1" type="noConversion"/>
  </si>
  <si>
    <r>
      <t>I—</t>
    </r>
    <r>
      <rPr>
        <b/>
        <sz val="10"/>
        <rFont val="宋体"/>
        <family val="3"/>
        <charset val="134"/>
      </rPr>
      <t>利率</t>
    </r>
    <r>
      <rPr>
        <b/>
        <sz val="10"/>
        <rFont val="Times New Roman"/>
        <family val="1"/>
      </rPr>
      <t>%</t>
    </r>
    <phoneticPr fontId="1" type="noConversion"/>
  </si>
  <si>
    <r>
      <t>1/(1+i)</t>
    </r>
    <r>
      <rPr>
        <b/>
        <vertAlign val="superscript"/>
        <sz val="10"/>
        <rFont val="Times New Roman"/>
        <family val="1"/>
      </rPr>
      <t xml:space="preserve">  n </t>
    </r>
    <r>
      <rPr>
        <b/>
        <sz val="10"/>
        <rFont val="宋体"/>
        <family val="3"/>
        <charset val="134"/>
      </rPr>
      <t>复利现值系数</t>
    </r>
    <phoneticPr fontId="1" type="noConversion"/>
  </si>
  <si>
    <r>
      <t>F/A,I,N—</t>
    </r>
    <r>
      <rPr>
        <b/>
        <sz val="10"/>
        <rFont val="宋体"/>
        <family val="3"/>
        <charset val="134"/>
      </rPr>
      <t>年金现值因子</t>
    </r>
    <phoneticPr fontId="1" type="noConversion"/>
  </si>
  <si>
    <r>
      <t>现金净流量（</t>
    </r>
    <r>
      <rPr>
        <sz val="10"/>
        <color indexed="10"/>
        <rFont val="Times New Roman"/>
        <family val="1"/>
      </rPr>
      <t>NCF)</t>
    </r>
    <r>
      <rPr>
        <sz val="10"/>
        <color indexed="10"/>
        <rFont val="宋体"/>
        <family val="3"/>
        <charset val="134"/>
      </rPr>
      <t>—公式</t>
    </r>
    <phoneticPr fontId="1" type="noConversion"/>
  </si>
  <si>
    <r>
      <t>现金净流量（</t>
    </r>
    <r>
      <rPr>
        <b/>
        <sz val="10"/>
        <rFont val="Times New Roman"/>
        <family val="1"/>
      </rPr>
      <t>NCF</t>
    </r>
    <r>
      <rPr>
        <b/>
        <sz val="10"/>
        <rFont val="宋体"/>
        <family val="3"/>
        <charset val="134"/>
      </rPr>
      <t>）</t>
    </r>
    <phoneticPr fontId="1" type="noConversion"/>
  </si>
  <si>
    <r>
      <t>2</t>
    </r>
    <r>
      <rPr>
        <sz val="10"/>
        <rFont val="宋体"/>
        <family val="3"/>
        <charset val="134"/>
      </rPr>
      <t>、折旧</t>
    </r>
    <phoneticPr fontId="1" type="noConversion"/>
  </si>
  <si>
    <r>
      <t>3</t>
    </r>
    <r>
      <rPr>
        <sz val="10"/>
        <rFont val="宋体"/>
        <family val="3"/>
        <charset val="134"/>
      </rPr>
      <t>、固定资产残值</t>
    </r>
    <phoneticPr fontId="1" type="noConversion"/>
  </si>
  <si>
    <r>
      <t>2</t>
    </r>
    <r>
      <rPr>
        <sz val="10"/>
        <rFont val="宋体"/>
        <family val="3"/>
        <charset val="134"/>
      </rPr>
      <t>、营运费用</t>
    </r>
    <phoneticPr fontId="1" type="noConversion"/>
  </si>
  <si>
    <r>
      <t xml:space="preserve">                 </t>
    </r>
    <r>
      <rPr>
        <sz val="10"/>
        <rFont val="宋体"/>
        <family val="3"/>
        <charset val="134"/>
      </rPr>
      <t>20</t>
    </r>
    <phoneticPr fontId="1" type="noConversion"/>
  </si>
  <si>
    <r>
      <t>流</t>
    </r>
    <r>
      <rPr>
        <b/>
        <sz val="10"/>
        <rFont val="Times New Roman"/>
        <family val="1"/>
      </rPr>
      <t xml:space="preserve">                      </t>
    </r>
    <r>
      <rPr>
        <b/>
        <sz val="10"/>
        <rFont val="宋体"/>
        <family val="3"/>
        <charset val="134"/>
      </rPr>
      <t>营运成本</t>
    </r>
    <phoneticPr fontId="1" type="noConversion"/>
  </si>
  <si>
    <r>
      <t>现</t>
    </r>
    <r>
      <rPr>
        <b/>
        <sz val="10"/>
        <rFont val="Times New Roman"/>
        <family val="1"/>
      </rPr>
      <t xml:space="preserve">                     </t>
    </r>
    <r>
      <rPr>
        <b/>
        <sz val="10"/>
        <rFont val="宋体"/>
        <family val="3"/>
        <charset val="134"/>
      </rPr>
      <t>销售收入</t>
    </r>
    <phoneticPr fontId="1" type="noConversion"/>
  </si>
  <si>
    <r>
      <t xml:space="preserve">    </t>
    </r>
    <r>
      <rPr>
        <sz val="10"/>
        <rFont val="宋体"/>
        <family val="3"/>
        <charset val="134"/>
      </rPr>
      <t>50     50     50</t>
    </r>
    <phoneticPr fontId="1" type="noConversion"/>
  </si>
  <si>
    <r>
      <t>流</t>
    </r>
    <r>
      <rPr>
        <b/>
        <sz val="10"/>
        <rFont val="Times New Roman"/>
        <family val="1"/>
      </rPr>
      <t xml:space="preserve">                     </t>
    </r>
    <r>
      <rPr>
        <b/>
        <sz val="10"/>
        <rFont val="宋体"/>
        <family val="3"/>
        <charset val="134"/>
      </rPr>
      <t>残值收入</t>
    </r>
    <phoneticPr fontId="1" type="noConversion"/>
  </si>
  <si>
    <r>
      <t xml:space="preserve">                                 </t>
    </r>
    <r>
      <rPr>
        <sz val="10"/>
        <rFont val="宋体"/>
        <family val="3"/>
        <charset val="134"/>
      </rPr>
      <t>2</t>
    </r>
    <phoneticPr fontId="1" type="noConversion"/>
  </si>
  <si>
    <r>
      <t xml:space="preserve">                                </t>
    </r>
    <r>
      <rPr>
        <sz val="10"/>
        <rFont val="宋体"/>
        <family val="3"/>
        <charset val="134"/>
      </rPr>
      <t>20</t>
    </r>
    <phoneticPr fontId="1" type="noConversion"/>
  </si>
  <si>
    <r>
      <t xml:space="preserve">  </t>
    </r>
    <r>
      <rPr>
        <sz val="10"/>
        <rFont val="宋体"/>
        <family val="3"/>
        <charset val="134"/>
      </rPr>
      <t>-30    -40</t>
    </r>
    <phoneticPr fontId="1" type="noConversion"/>
  </si>
  <si>
    <r>
      <t xml:space="preserve">     +</t>
    </r>
    <r>
      <rPr>
        <sz val="10"/>
        <rFont val="宋体"/>
        <family val="3"/>
        <charset val="134"/>
      </rPr>
      <t>33</t>
    </r>
    <phoneticPr fontId="1" type="noConversion"/>
  </si>
  <si>
    <r>
      <t>投资回收期</t>
    </r>
    <r>
      <rPr>
        <sz val="10"/>
        <rFont val="Times New Roman"/>
        <family val="1"/>
      </rPr>
      <t>=</t>
    </r>
    <phoneticPr fontId="1" type="noConversion"/>
  </si>
  <si>
    <r>
      <t>2</t>
    </r>
    <r>
      <rPr>
        <b/>
        <sz val="10"/>
        <color indexed="12"/>
        <rFont val="宋体"/>
        <family val="3"/>
        <charset val="134"/>
      </rPr>
      <t>、</t>
    </r>
    <r>
      <rPr>
        <b/>
        <sz val="10"/>
        <color indexed="12"/>
        <rFont val="Times New Roman"/>
        <family val="1"/>
      </rPr>
      <t xml:space="preserve"> </t>
    </r>
    <r>
      <rPr>
        <b/>
        <sz val="10"/>
        <color indexed="12"/>
        <rFont val="宋体"/>
        <family val="3"/>
        <charset val="134"/>
      </rPr>
      <t>投资回收期法（各年现金流量不等）</t>
    </r>
    <phoneticPr fontId="1" type="noConversion"/>
  </si>
  <si>
    <r>
      <t xml:space="preserve">       </t>
    </r>
    <r>
      <rPr>
        <sz val="10"/>
        <rFont val="宋体"/>
        <family val="3"/>
        <charset val="134"/>
      </rPr>
      <t>3     4     5</t>
    </r>
    <phoneticPr fontId="1" type="noConversion"/>
  </si>
  <si>
    <r>
      <t xml:space="preserve">        </t>
    </r>
    <r>
      <rPr>
        <sz val="10"/>
        <rFont val="宋体"/>
        <family val="3"/>
        <charset val="134"/>
      </rPr>
      <t>各年现金净流量</t>
    </r>
    <phoneticPr fontId="1" type="noConversion"/>
  </si>
  <si>
    <r>
      <t xml:space="preserve">   </t>
    </r>
    <r>
      <rPr>
        <sz val="10"/>
        <rFont val="宋体"/>
        <family val="3"/>
        <charset val="134"/>
      </rPr>
      <t>12,000 13,000  14,000</t>
    </r>
    <phoneticPr fontId="1" type="noConversion"/>
  </si>
  <si>
    <r>
      <t xml:space="preserve">        </t>
    </r>
    <r>
      <rPr>
        <sz val="10"/>
        <rFont val="宋体"/>
        <family val="3"/>
        <charset val="134"/>
      </rPr>
      <t>年末累计现金净流量</t>
    </r>
    <phoneticPr fontId="1" type="noConversion"/>
  </si>
  <si>
    <r>
      <t xml:space="preserve">   </t>
    </r>
    <r>
      <rPr>
        <sz val="10"/>
        <rFont val="宋体"/>
        <family val="3"/>
        <charset val="134"/>
      </rPr>
      <t>33,000 4,6000  60,000</t>
    </r>
    <phoneticPr fontId="1" type="noConversion"/>
  </si>
  <si>
    <r>
      <t>3</t>
    </r>
    <r>
      <rPr>
        <b/>
        <sz val="10"/>
        <color indexed="12"/>
        <rFont val="宋体"/>
        <family val="3"/>
        <charset val="134"/>
      </rPr>
      <t>、</t>
    </r>
    <r>
      <rPr>
        <b/>
        <sz val="10"/>
        <color indexed="12"/>
        <rFont val="Times New Roman"/>
        <family val="1"/>
      </rPr>
      <t xml:space="preserve"> </t>
    </r>
    <r>
      <rPr>
        <b/>
        <sz val="10"/>
        <color indexed="12"/>
        <rFont val="宋体"/>
        <family val="3"/>
        <charset val="134"/>
      </rPr>
      <t>投资回收期法（贴现法计算）</t>
    </r>
    <phoneticPr fontId="1" type="noConversion"/>
  </si>
  <si>
    <r>
      <t>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）各年现金净流量相等</t>
    </r>
    <phoneticPr fontId="1" type="noConversion"/>
  </si>
  <si>
    <r>
      <t>12,000</t>
    </r>
    <r>
      <rPr>
        <sz val="10"/>
        <rFont val="宋体"/>
        <family val="3"/>
        <charset val="134"/>
      </rPr>
      <t>元</t>
    </r>
    <phoneticPr fontId="1" type="noConversion"/>
  </si>
  <si>
    <r>
      <t>净现值</t>
    </r>
    <r>
      <rPr>
        <sz val="10"/>
        <rFont val="Times New Roman"/>
        <family val="1"/>
      </rPr>
      <t xml:space="preserve"> </t>
    </r>
    <phoneticPr fontId="1" type="noConversion"/>
  </si>
  <si>
    <r>
      <t>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）各年现金净流量不相等</t>
    </r>
    <phoneticPr fontId="1" type="noConversion"/>
  </si>
  <si>
    <r>
      <t>40,000</t>
    </r>
    <r>
      <rPr>
        <sz val="10"/>
        <rFont val="宋体"/>
        <family val="3"/>
        <charset val="134"/>
      </rPr>
      <t>元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年现金净流量</t>
    </r>
    <phoneticPr fontId="1" type="noConversion"/>
  </si>
  <si>
    <r>
      <t>1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1.1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1.2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1.3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1.4</t>
    </r>
    <r>
      <rPr>
        <sz val="10"/>
        <rFont val="宋体"/>
        <family val="3"/>
        <charset val="134"/>
      </rPr>
      <t>万</t>
    </r>
    <phoneticPr fontId="1" type="noConversion"/>
  </si>
  <si>
    <t>BBS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</si>
</sst>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%"/>
    <numFmt numFmtId="177" formatCode="0.0000000"/>
    <numFmt numFmtId="178" formatCode="0.00000000000_);[Red]\(0.00000000000\)"/>
    <numFmt numFmtId="179" formatCode="0.00_ "/>
    <numFmt numFmtId="180" formatCode="0.0_ "/>
    <numFmt numFmtId="181" formatCode="0.00000000_ "/>
  </numFmts>
  <fonts count="33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Times New Roman"/>
      <family val="1"/>
    </font>
    <font>
      <b/>
      <vertAlign val="superscript"/>
      <sz val="10"/>
      <name val="Times New Roman"/>
      <family val="1"/>
    </font>
    <font>
      <sz val="10"/>
      <name val="宋体"/>
      <family val="3"/>
      <charset val="134"/>
    </font>
    <font>
      <sz val="10"/>
      <name val="Times New Roman"/>
      <family val="1"/>
    </font>
    <font>
      <b/>
      <sz val="10"/>
      <color indexed="12"/>
      <name val="Times New Roman"/>
      <family val="1"/>
    </font>
    <font>
      <b/>
      <sz val="10"/>
      <color indexed="12"/>
      <name val="宋体"/>
      <family val="3"/>
      <charset val="134"/>
    </font>
    <font>
      <b/>
      <sz val="10"/>
      <color indexed="53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10"/>
      <color indexed="10"/>
      <name val="宋体"/>
      <family val="3"/>
      <charset val="134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u/>
      <sz val="12"/>
      <color indexed="12"/>
      <name val="宋体"/>
      <family val="3"/>
      <charset val="134"/>
    </font>
    <font>
      <u/>
      <sz val="10"/>
      <color indexed="12"/>
      <name val="宋体"/>
      <family val="3"/>
      <charset val="134"/>
    </font>
    <font>
      <b/>
      <sz val="20"/>
      <name val="微软雅黑"/>
      <family val="2"/>
      <charset val="134"/>
    </font>
    <font>
      <b/>
      <sz val="18"/>
      <name val="微软雅黑"/>
      <family val="2"/>
      <charset val="134"/>
    </font>
    <font>
      <b/>
      <sz val="10"/>
      <color indexed="12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0"/>
      <color indexed="53"/>
      <name val="宋体"/>
      <family val="3"/>
      <charset val="134"/>
      <scheme val="minor"/>
    </font>
    <font>
      <sz val="10"/>
      <color indexed="10"/>
      <name val="宋体"/>
      <family val="3"/>
      <charset val="134"/>
      <scheme val="minor"/>
    </font>
    <font>
      <b/>
      <sz val="10"/>
      <color indexed="10"/>
      <name val="宋体"/>
      <family val="3"/>
      <charset val="134"/>
      <scheme val="minor"/>
    </font>
    <font>
      <u/>
      <sz val="10"/>
      <color indexed="12"/>
      <name val="宋体"/>
      <family val="3"/>
      <charset val="134"/>
      <scheme val="minor"/>
    </font>
    <font>
      <sz val="10"/>
      <color indexed="53"/>
      <name val="宋体"/>
      <family val="3"/>
      <charset val="134"/>
      <scheme val="minor"/>
    </font>
    <font>
      <vertAlign val="subscript"/>
      <sz val="10"/>
      <name val="Times New Roman"/>
      <family val="1"/>
    </font>
    <font>
      <vertAlign val="subscript"/>
      <sz val="10"/>
      <name val="宋体"/>
      <family val="3"/>
      <charset val="134"/>
    </font>
    <font>
      <vertAlign val="superscript"/>
      <sz val="10"/>
      <name val="宋体"/>
      <family val="3"/>
      <charset val="134"/>
    </font>
    <font>
      <sz val="10"/>
      <color indexed="12"/>
      <name val="Times New Roman"/>
      <family val="1"/>
    </font>
    <font>
      <vertAlign val="superscript"/>
      <sz val="10"/>
      <color indexed="12"/>
      <name val="Times New Roman"/>
      <family val="1"/>
    </font>
    <font>
      <vertAlign val="superscript"/>
      <sz val="10"/>
      <name val="Times New Roman"/>
      <family val="1"/>
    </font>
    <font>
      <sz val="10"/>
      <color indexed="53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2" borderId="0"/>
    <xf numFmtId="0" fontId="14" fillId="0" borderId="0" applyNumberFormat="0" applyFill="0" applyBorder="0" applyAlignment="0" applyProtection="0">
      <alignment vertical="top"/>
      <protection locked="0"/>
    </xf>
  </cellStyleXfs>
  <cellXfs count="219">
    <xf numFmtId="0" fontId="0" fillId="2" borderId="0" xfId="0"/>
    <xf numFmtId="0" fontId="2" fillId="2" borderId="5" xfId="0" applyFont="1" applyBorder="1"/>
    <xf numFmtId="0" fontId="3" fillId="2" borderId="5" xfId="0" applyFont="1" applyBorder="1"/>
    <xf numFmtId="0" fontId="5" fillId="2" borderId="6" xfId="0" applyFont="1" applyBorder="1"/>
    <xf numFmtId="0" fontId="6" fillId="2" borderId="6" xfId="0" applyFont="1" applyBorder="1"/>
    <xf numFmtId="0" fontId="6" fillId="0" borderId="6" xfId="0" applyFont="1" applyFill="1" applyBorder="1"/>
    <xf numFmtId="0" fontId="5" fillId="0" borderId="6" xfId="0" applyFont="1" applyFill="1" applyBorder="1"/>
    <xf numFmtId="0" fontId="2" fillId="2" borderId="7" xfId="0" applyFont="1" applyBorder="1"/>
    <xf numFmtId="0" fontId="7" fillId="2" borderId="5" xfId="0" applyFont="1" applyBorder="1"/>
    <xf numFmtId="0" fontId="5" fillId="2" borderId="1" xfId="0" applyFont="1" applyBorder="1" applyAlignment="1">
      <alignment horizontal="right"/>
    </xf>
    <xf numFmtId="0" fontId="5" fillId="2" borderId="1" xfId="0" applyFont="1" applyBorder="1"/>
    <xf numFmtId="0" fontId="6" fillId="2" borderId="1" xfId="0" applyFont="1" applyBorder="1"/>
    <xf numFmtId="0" fontId="6" fillId="2" borderId="5" xfId="0" applyFont="1" applyBorder="1"/>
    <xf numFmtId="0" fontId="5" fillId="2" borderId="5" xfId="0" applyFont="1" applyBorder="1"/>
    <xf numFmtId="0" fontId="5" fillId="2" borderId="5" xfId="0" applyFont="1" applyBorder="1" applyAlignment="1">
      <alignment horizontal="right"/>
    </xf>
    <xf numFmtId="0" fontId="5" fillId="2" borderId="1" xfId="0" applyFont="1" applyBorder="1" applyAlignment="1">
      <alignment horizontal="center"/>
    </xf>
    <xf numFmtId="0" fontId="2" fillId="2" borderId="4" xfId="0" applyFont="1" applyBorder="1" applyAlignment="1">
      <alignment horizontal="center"/>
    </xf>
    <xf numFmtId="0" fontId="2" fillId="2" borderId="2" xfId="0" applyFont="1" applyBorder="1" applyAlignment="1">
      <alignment horizontal="center"/>
    </xf>
    <xf numFmtId="0" fontId="2" fillId="2" borderId="1" xfId="0" applyFont="1" applyBorder="1"/>
    <xf numFmtId="0" fontId="11" fillId="2" borderId="7" xfId="0" applyFont="1" applyBorder="1"/>
    <xf numFmtId="9" fontId="2" fillId="2" borderId="1" xfId="0" applyNumberFormat="1" applyFont="1" applyBorder="1"/>
    <xf numFmtId="2" fontId="0" fillId="2" borderId="0" xfId="0" applyNumberFormat="1"/>
    <xf numFmtId="9" fontId="0" fillId="2" borderId="0" xfId="0" applyNumberFormat="1"/>
    <xf numFmtId="0" fontId="2" fillId="2" borderId="3" xfId="0" applyFont="1" applyBorder="1" applyAlignment="1">
      <alignment horizontal="center"/>
    </xf>
    <xf numFmtId="0" fontId="2" fillId="2" borderId="1" xfId="0" applyFont="1" applyBorder="1" applyAlignment="1">
      <alignment horizontal="center"/>
    </xf>
    <xf numFmtId="0" fontId="2" fillId="2" borderId="0" xfId="0" applyFont="1" applyAlignment="1">
      <alignment horizontal="center"/>
    </xf>
    <xf numFmtId="0" fontId="2" fillId="2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10" xfId="0" applyFont="1" applyFill="1" applyBorder="1"/>
    <xf numFmtId="0" fontId="5" fillId="0" borderId="11" xfId="0" applyFont="1" applyFill="1" applyBorder="1" applyAlignment="1">
      <alignment horizontal="center"/>
    </xf>
    <xf numFmtId="0" fontId="5" fillId="0" borderId="11" xfId="0" applyFont="1" applyFill="1" applyBorder="1"/>
    <xf numFmtId="0" fontId="5" fillId="0" borderId="12" xfId="0" applyFont="1" applyFill="1" applyBorder="1"/>
    <xf numFmtId="0" fontId="5" fillId="0" borderId="13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14" xfId="0" applyFont="1" applyFill="1" applyBorder="1"/>
    <xf numFmtId="0" fontId="15" fillId="0" borderId="0" xfId="1" applyFont="1" applyFill="1" applyBorder="1" applyAlignment="1" applyProtection="1"/>
    <xf numFmtId="0" fontId="5" fillId="0" borderId="15" xfId="0" applyFont="1" applyFill="1" applyBorder="1"/>
    <xf numFmtId="0" fontId="5" fillId="0" borderId="16" xfId="0" applyFont="1" applyFill="1" applyBorder="1" applyAlignment="1">
      <alignment horizont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2" borderId="2" xfId="0" applyFont="1" applyBorder="1"/>
    <xf numFmtId="0" fontId="5" fillId="2" borderId="3" xfId="0" applyFont="1" applyBorder="1"/>
    <xf numFmtId="0" fontId="5" fillId="2" borderId="4" xfId="0" applyFont="1" applyBorder="1"/>
    <xf numFmtId="0" fontId="5" fillId="2" borderId="0" xfId="0" applyFont="1"/>
    <xf numFmtId="0" fontId="2" fillId="2" borderId="5" xfId="0" applyFont="1" applyBorder="1" applyAlignment="1">
      <alignment horizontal="right"/>
    </xf>
    <xf numFmtId="0" fontId="2" fillId="2" borderId="6" xfId="0" applyFont="1" applyBorder="1" applyAlignment="1">
      <alignment horizontal="center"/>
    </xf>
    <xf numFmtId="0" fontId="5" fillId="7" borderId="1" xfId="0" applyFont="1" applyFill="1" applyBorder="1"/>
    <xf numFmtId="179" fontId="5" fillId="7" borderId="1" xfId="0" applyNumberFormat="1" applyFont="1" applyFill="1" applyBorder="1"/>
    <xf numFmtId="179" fontId="5" fillId="2" borderId="6" xfId="0" applyNumberFormat="1" applyFont="1" applyBorder="1"/>
    <xf numFmtId="179" fontId="5" fillId="2" borderId="0" xfId="0" applyNumberFormat="1" applyFont="1"/>
    <xf numFmtId="181" fontId="5" fillId="7" borderId="1" xfId="0" applyNumberFormat="1" applyFont="1" applyFill="1" applyBorder="1"/>
    <xf numFmtId="0" fontId="11" fillId="5" borderId="5" xfId="0" applyFont="1" applyFill="1" applyBorder="1"/>
    <xf numFmtId="179" fontId="11" fillId="5" borderId="1" xfId="0" applyNumberFormat="1" applyFont="1" applyFill="1" applyBorder="1"/>
    <xf numFmtId="0" fontId="11" fillId="5" borderId="1" xfId="0" applyFont="1" applyFill="1" applyBorder="1"/>
    <xf numFmtId="180" fontId="11" fillId="5" borderId="6" xfId="0" applyNumberFormat="1" applyFont="1" applyFill="1" applyBorder="1"/>
    <xf numFmtId="180" fontId="5" fillId="2" borderId="0" xfId="0" applyNumberFormat="1" applyFont="1"/>
    <xf numFmtId="0" fontId="11" fillId="5" borderId="6" xfId="0" applyFont="1" applyFill="1" applyBorder="1"/>
    <xf numFmtId="10" fontId="11" fillId="5" borderId="1" xfId="0" applyNumberFormat="1" applyFont="1" applyFill="1" applyBorder="1"/>
    <xf numFmtId="10" fontId="11" fillId="5" borderId="6" xfId="0" applyNumberFormat="1" applyFont="1" applyFill="1" applyBorder="1"/>
    <xf numFmtId="9" fontId="5" fillId="2" borderId="0" xfId="0" applyNumberFormat="1" applyFont="1"/>
    <xf numFmtId="0" fontId="11" fillId="5" borderId="7" xfId="0" applyFont="1" applyFill="1" applyBorder="1"/>
    <xf numFmtId="10" fontId="11" fillId="5" borderId="8" xfId="0" applyNumberFormat="1" applyFont="1" applyFill="1" applyBorder="1"/>
    <xf numFmtId="0" fontId="11" fillId="5" borderId="8" xfId="0" applyFont="1" applyFill="1" applyBorder="1"/>
    <xf numFmtId="179" fontId="11" fillId="5" borderId="8" xfId="0" applyNumberFormat="1" applyFont="1" applyFill="1" applyBorder="1"/>
    <xf numFmtId="0" fontId="11" fillId="5" borderId="9" xfId="0" applyFont="1" applyFill="1" applyBorder="1"/>
    <xf numFmtId="0" fontId="15" fillId="0" borderId="0" xfId="1" applyFont="1" applyAlignment="1" applyProtection="1">
      <alignment horizontal="center"/>
    </xf>
    <xf numFmtId="0" fontId="5" fillId="8" borderId="1" xfId="0" applyFont="1" applyFill="1" applyBorder="1"/>
    <xf numFmtId="2" fontId="5" fillId="8" borderId="1" xfId="0" applyNumberFormat="1" applyFont="1" applyFill="1" applyBorder="1"/>
    <xf numFmtId="2" fontId="5" fillId="8" borderId="6" xfId="0" applyNumberFormat="1" applyFont="1" applyFill="1" applyBorder="1"/>
    <xf numFmtId="2" fontId="5" fillId="8" borderId="1" xfId="0" applyNumberFormat="1" applyFont="1" applyFill="1" applyBorder="1" applyAlignment="1">
      <alignment horizontal="right"/>
    </xf>
    <xf numFmtId="181" fontId="5" fillId="8" borderId="1" xfId="0" applyNumberFormat="1" applyFont="1" applyFill="1" applyBorder="1"/>
    <xf numFmtId="2" fontId="5" fillId="8" borderId="6" xfId="0" applyNumberFormat="1" applyFont="1" applyFill="1" applyBorder="1" applyAlignment="1">
      <alignment horizontal="right"/>
    </xf>
    <xf numFmtId="10" fontId="10" fillId="2" borderId="8" xfId="0" applyNumberFormat="1" applyFont="1" applyBorder="1"/>
    <xf numFmtId="0" fontId="11" fillId="8" borderId="8" xfId="0" applyFont="1" applyFill="1" applyBorder="1"/>
    <xf numFmtId="10" fontId="10" fillId="8" borderId="8" xfId="0" applyNumberFormat="1" applyFont="1" applyFill="1" applyBorder="1"/>
    <xf numFmtId="0" fontId="5" fillId="2" borderId="8" xfId="0" applyFont="1" applyBorder="1"/>
    <xf numFmtId="2" fontId="5" fillId="2" borderId="9" xfId="0" applyNumberFormat="1" applyFont="1" applyBorder="1" applyAlignment="1">
      <alignment horizontal="right"/>
    </xf>
    <xf numFmtId="4" fontId="5" fillId="2" borderId="1" xfId="0" applyNumberFormat="1" applyFont="1" applyBorder="1"/>
    <xf numFmtId="4" fontId="5" fillId="5" borderId="1" xfId="0" applyNumberFormat="1" applyFont="1" applyFill="1" applyBorder="1"/>
    <xf numFmtId="0" fontId="6" fillId="2" borderId="8" xfId="0" applyFont="1" applyBorder="1"/>
    <xf numFmtId="2" fontId="5" fillId="5" borderId="8" xfId="0" applyNumberFormat="1" applyFont="1" applyFill="1" applyBorder="1"/>
    <xf numFmtId="0" fontId="19" fillId="2" borderId="0" xfId="0" applyFont="1" applyAlignment="1">
      <alignment horizontal="center"/>
    </xf>
    <xf numFmtId="0" fontId="19" fillId="2" borderId="2" xfId="0" applyFont="1" applyBorder="1" applyAlignment="1">
      <alignment horizontal="center"/>
    </xf>
    <xf numFmtId="0" fontId="20" fillId="2" borderId="3" xfId="0" applyFont="1" applyBorder="1" applyAlignment="1">
      <alignment horizontal="center"/>
    </xf>
    <xf numFmtId="0" fontId="20" fillId="2" borderId="4" xfId="0" applyFont="1" applyBorder="1" applyAlignment="1">
      <alignment horizontal="center"/>
    </xf>
    <xf numFmtId="0" fontId="19" fillId="2" borderId="5" xfId="0" applyFont="1" applyBorder="1" applyAlignment="1">
      <alignment horizontal="center"/>
    </xf>
    <xf numFmtId="4" fontId="19" fillId="2" borderId="1" xfId="0" applyNumberFormat="1" applyFont="1" applyBorder="1"/>
    <xf numFmtId="4" fontId="19" fillId="2" borderId="6" xfId="0" applyNumberFormat="1" applyFont="1" applyBorder="1"/>
    <xf numFmtId="4" fontId="19" fillId="5" borderId="1" xfId="0" applyNumberFormat="1" applyFont="1" applyFill="1" applyBorder="1"/>
    <xf numFmtId="0" fontId="20" fillId="2" borderId="5" xfId="0" applyFont="1" applyBorder="1"/>
    <xf numFmtId="0" fontId="21" fillId="2" borderId="7" xfId="0" applyFont="1" applyBorder="1"/>
    <xf numFmtId="0" fontId="19" fillId="2" borderId="8" xfId="0" applyFont="1" applyBorder="1"/>
    <xf numFmtId="2" fontId="19" fillId="5" borderId="8" xfId="0" applyNumberFormat="1" applyFont="1" applyFill="1" applyBorder="1"/>
    <xf numFmtId="2" fontId="19" fillId="2" borderId="9" xfId="0" applyNumberFormat="1" applyFont="1" applyBorder="1"/>
    <xf numFmtId="9" fontId="19" fillId="2" borderId="0" xfId="0" applyNumberFormat="1" applyFont="1" applyAlignment="1">
      <alignment horizontal="center"/>
    </xf>
    <xf numFmtId="0" fontId="20" fillId="2" borderId="2" xfId="0" applyFont="1" applyBorder="1" applyAlignment="1">
      <alignment horizontal="center"/>
    </xf>
    <xf numFmtId="0" fontId="22" fillId="2" borderId="5" xfId="0" applyFont="1" applyBorder="1"/>
    <xf numFmtId="0" fontId="22" fillId="2" borderId="7" xfId="0" applyFont="1" applyBorder="1"/>
    <xf numFmtId="49" fontId="20" fillId="2" borderId="3" xfId="0" applyNumberFormat="1" applyFont="1" applyBorder="1" applyAlignment="1">
      <alignment horizontal="center"/>
    </xf>
    <xf numFmtId="0" fontId="19" fillId="2" borderId="5" xfId="0" applyFont="1" applyBorder="1" applyAlignment="1">
      <alignment horizontal="right"/>
    </xf>
    <xf numFmtId="0" fontId="19" fillId="2" borderId="1" xfId="0" applyFont="1" applyBorder="1" applyAlignment="1">
      <alignment horizontal="center"/>
    </xf>
    <xf numFmtId="0" fontId="19" fillId="2" borderId="1" xfId="0" applyFont="1" applyBorder="1"/>
    <xf numFmtId="0" fontId="19" fillId="2" borderId="5" xfId="0" applyFont="1" applyBorder="1"/>
    <xf numFmtId="0" fontId="20" fillId="2" borderId="1" xfId="0" applyFont="1" applyBorder="1"/>
    <xf numFmtId="49" fontId="20" fillId="2" borderId="1" xfId="0" applyNumberFormat="1" applyFont="1" applyBorder="1" applyAlignment="1">
      <alignment horizontal="left"/>
    </xf>
    <xf numFmtId="0" fontId="19" fillId="2" borderId="0" xfId="0" applyFont="1"/>
    <xf numFmtId="0" fontId="24" fillId="0" borderId="0" xfId="1" applyFont="1" applyAlignment="1" applyProtection="1"/>
    <xf numFmtId="0" fontId="19" fillId="2" borderId="2" xfId="0" applyFont="1" applyBorder="1"/>
    <xf numFmtId="9" fontId="19" fillId="2" borderId="3" xfId="0" applyNumberFormat="1" applyFont="1" applyBorder="1"/>
    <xf numFmtId="0" fontId="19" fillId="2" borderId="3" xfId="0" applyFont="1" applyBorder="1"/>
    <xf numFmtId="0" fontId="19" fillId="2" borderId="4" xfId="0" applyFont="1" applyBorder="1"/>
    <xf numFmtId="0" fontId="19" fillId="2" borderId="6" xfId="0" applyFont="1" applyBorder="1"/>
    <xf numFmtId="0" fontId="19" fillId="2" borderId="7" xfId="0" applyFont="1" applyBorder="1"/>
    <xf numFmtId="4" fontId="19" fillId="5" borderId="8" xfId="0" applyNumberFormat="1" applyFont="1" applyFill="1" applyBorder="1"/>
    <xf numFmtId="0" fontId="19" fillId="5" borderId="8" xfId="0" applyFont="1" applyFill="1" applyBorder="1"/>
    <xf numFmtId="4" fontId="19" fillId="5" borderId="9" xfId="0" applyNumberFormat="1" applyFont="1" applyFill="1" applyBorder="1"/>
    <xf numFmtId="177" fontId="19" fillId="5" borderId="1" xfId="0" applyNumberFormat="1" applyFont="1" applyFill="1" applyBorder="1"/>
    <xf numFmtId="4" fontId="19" fillId="5" borderId="6" xfId="0" applyNumberFormat="1" applyFont="1" applyFill="1" applyBorder="1"/>
    <xf numFmtId="4" fontId="19" fillId="2" borderId="9" xfId="0" applyNumberFormat="1" applyFont="1" applyBorder="1"/>
    <xf numFmtId="4" fontId="19" fillId="2" borderId="5" xfId="0" applyNumberFormat="1" applyFont="1" applyBorder="1"/>
    <xf numFmtId="9" fontId="19" fillId="2" borderId="1" xfId="0" applyNumberFormat="1" applyFont="1" applyBorder="1"/>
    <xf numFmtId="2" fontId="19" fillId="5" borderId="9" xfId="0" applyNumberFormat="1" applyFont="1" applyFill="1" applyBorder="1"/>
    <xf numFmtId="49" fontId="20" fillId="2" borderId="5" xfId="0" applyNumberFormat="1" applyFont="1" applyBorder="1" applyAlignment="1">
      <alignment horizontal="right"/>
    </xf>
    <xf numFmtId="0" fontId="19" fillId="5" borderId="1" xfId="0" applyFont="1" applyFill="1" applyBorder="1"/>
    <xf numFmtId="0" fontId="25" fillId="2" borderId="5" xfId="0" applyFont="1" applyBorder="1" applyAlignment="1">
      <alignment horizontal="right"/>
    </xf>
    <xf numFmtId="2" fontId="19" fillId="5" borderId="1" xfId="0" applyNumberFormat="1" applyFont="1" applyFill="1" applyBorder="1"/>
    <xf numFmtId="0" fontId="25" fillId="2" borderId="5" xfId="0" applyFont="1" applyBorder="1" applyAlignment="1">
      <alignment horizontal="left"/>
    </xf>
    <xf numFmtId="0" fontId="25" fillId="2" borderId="7" xfId="0" applyFont="1" applyBorder="1" applyAlignment="1">
      <alignment horizontal="left"/>
    </xf>
    <xf numFmtId="0" fontId="15" fillId="0" borderId="0" xfId="1" applyFont="1" applyAlignment="1" applyProtection="1"/>
    <xf numFmtId="0" fontId="5" fillId="5" borderId="1" xfId="0" applyFont="1" applyFill="1" applyBorder="1"/>
    <xf numFmtId="0" fontId="6" fillId="2" borderId="1" xfId="0" applyFont="1" applyBorder="1" applyAlignment="1">
      <alignment horizontal="center"/>
    </xf>
    <xf numFmtId="9" fontId="5" fillId="2" borderId="1" xfId="0" applyNumberFormat="1" applyFont="1" applyBorder="1" applyAlignment="1">
      <alignment horizontal="center"/>
    </xf>
    <xf numFmtId="0" fontId="26" fillId="2" borderId="1" xfId="0" applyFont="1" applyBorder="1" applyAlignment="1">
      <alignment horizontal="right"/>
    </xf>
    <xf numFmtId="0" fontId="27" fillId="2" borderId="1" xfId="0" applyFont="1" applyBorder="1"/>
    <xf numFmtId="9" fontId="28" fillId="2" borderId="1" xfId="0" applyNumberFormat="1" applyFont="1" applyBorder="1" applyAlignment="1">
      <alignment horizontal="center"/>
    </xf>
    <xf numFmtId="0" fontId="28" fillId="2" borderId="1" xfId="0" applyFont="1" applyBorder="1" applyAlignment="1">
      <alignment horizontal="center"/>
    </xf>
    <xf numFmtId="0" fontId="12" fillId="2" borderId="1" xfId="0" applyFont="1" applyBorder="1" applyAlignment="1">
      <alignment horizontal="right"/>
    </xf>
    <xf numFmtId="176" fontId="5" fillId="5" borderId="1" xfId="0" applyNumberFormat="1" applyFont="1" applyFill="1" applyBorder="1"/>
    <xf numFmtId="178" fontId="5" fillId="2" borderId="0" xfId="0" applyNumberFormat="1" applyFont="1"/>
    <xf numFmtId="9" fontId="2" fillId="2" borderId="1" xfId="0" applyNumberFormat="1" applyFont="1" applyBorder="1" applyAlignment="1">
      <alignment horizontal="center"/>
    </xf>
    <xf numFmtId="2" fontId="5" fillId="2" borderId="1" xfId="0" applyNumberFormat="1" applyFont="1" applyBorder="1"/>
    <xf numFmtId="0" fontId="9" fillId="2" borderId="2" xfId="0" applyFont="1" applyBorder="1"/>
    <xf numFmtId="0" fontId="29" fillId="2" borderId="3" xfId="0" applyFont="1" applyBorder="1"/>
    <xf numFmtId="0" fontId="10" fillId="2" borderId="3" xfId="0" applyFont="1" applyBorder="1"/>
    <xf numFmtId="0" fontId="6" fillId="2" borderId="4" xfId="0" applyFont="1" applyBorder="1"/>
    <xf numFmtId="0" fontId="15" fillId="3" borderId="0" xfId="1" applyFont="1" applyFill="1" applyAlignment="1" applyProtection="1"/>
    <xf numFmtId="4" fontId="5" fillId="3" borderId="1" xfId="0" applyNumberFormat="1" applyFont="1" applyFill="1" applyBorder="1"/>
    <xf numFmtId="0" fontId="5" fillId="3" borderId="6" xfId="0" applyFont="1" applyFill="1" applyBorder="1"/>
    <xf numFmtId="9" fontId="6" fillId="2" borderId="1" xfId="0" applyNumberFormat="1" applyFont="1" applyBorder="1"/>
    <xf numFmtId="9" fontId="5" fillId="2" borderId="1" xfId="0" applyNumberFormat="1" applyFont="1" applyBorder="1"/>
    <xf numFmtId="9" fontId="5" fillId="2" borderId="6" xfId="0" applyNumberFormat="1" applyFont="1" applyBorder="1"/>
    <xf numFmtId="0" fontId="5" fillId="4" borderId="1" xfId="0" applyFont="1" applyFill="1" applyBorder="1"/>
    <xf numFmtId="2" fontId="5" fillId="4" borderId="6" xfId="0" applyNumberFormat="1" applyFont="1" applyFill="1" applyBorder="1"/>
    <xf numFmtId="0" fontId="9" fillId="2" borderId="5" xfId="0" applyFont="1" applyBorder="1"/>
    <xf numFmtId="0" fontId="29" fillId="2" borderId="1" xfId="0" applyFont="1" applyBorder="1"/>
    <xf numFmtId="0" fontId="10" fillId="2" borderId="1" xfId="0" applyFont="1" applyBorder="1"/>
    <xf numFmtId="0" fontId="5" fillId="4" borderId="6" xfId="0" applyFont="1" applyFill="1" applyBorder="1"/>
    <xf numFmtId="0" fontId="6" fillId="2" borderId="7" xfId="0" applyFont="1" applyBorder="1"/>
    <xf numFmtId="0" fontId="5" fillId="2" borderId="9" xfId="0" applyFont="1" applyBorder="1"/>
    <xf numFmtId="0" fontId="5" fillId="6" borderId="1" xfId="0" applyFont="1" applyFill="1" applyBorder="1"/>
    <xf numFmtId="0" fontId="11" fillId="2" borderId="5" xfId="0" applyFont="1" applyBorder="1" applyAlignment="1">
      <alignment horizontal="left"/>
    </xf>
    <xf numFmtId="0" fontId="2" fillId="2" borderId="5" xfId="0" applyFont="1" applyBorder="1" applyAlignment="1">
      <alignment horizontal="center"/>
    </xf>
    <xf numFmtId="49" fontId="6" fillId="2" borderId="1" xfId="0" applyNumberFormat="1" applyFont="1" applyBorder="1" applyAlignment="1">
      <alignment horizontal="left"/>
    </xf>
    <xf numFmtId="0" fontId="6" fillId="2" borderId="6" xfId="0" applyFont="1" applyBorder="1" applyAlignment="1">
      <alignment horizontal="left"/>
    </xf>
    <xf numFmtId="49" fontId="6" fillId="2" borderId="6" xfId="0" applyNumberFormat="1" applyFont="1" applyBorder="1" applyAlignment="1">
      <alignment horizontal="left"/>
    </xf>
    <xf numFmtId="49" fontId="6" fillId="2" borderId="8" xfId="0" applyNumberFormat="1" applyFont="1" applyBorder="1"/>
    <xf numFmtId="49" fontId="6" fillId="2" borderId="9" xfId="0" applyNumberFormat="1" applyFont="1" applyBorder="1" applyAlignment="1">
      <alignment horizontal="left"/>
    </xf>
    <xf numFmtId="0" fontId="11" fillId="2" borderId="2" xfId="0" applyFont="1" applyBorder="1"/>
    <xf numFmtId="0" fontId="32" fillId="2" borderId="5" xfId="0" applyFont="1" applyBorder="1" applyAlignment="1">
      <alignment horizontal="right"/>
    </xf>
    <xf numFmtId="2" fontId="5" fillId="5" borderId="1" xfId="0" applyNumberFormat="1" applyFont="1" applyFill="1" applyBorder="1"/>
    <xf numFmtId="49" fontId="6" fillId="2" borderId="1" xfId="0" applyNumberFormat="1" applyFont="1" applyBorder="1" applyAlignment="1">
      <alignment horizontal="center"/>
    </xf>
    <xf numFmtId="0" fontId="6" fillId="2" borderId="1" xfId="0" applyFont="1" applyBorder="1" applyAlignment="1">
      <alignment horizontal="left"/>
    </xf>
    <xf numFmtId="4" fontId="6" fillId="2" borderId="1" xfId="0" applyNumberFormat="1" applyFont="1" applyBorder="1" applyAlignment="1">
      <alignment horizontal="left"/>
    </xf>
    <xf numFmtId="49" fontId="3" fillId="2" borderId="5" xfId="0" applyNumberFormat="1" applyFont="1" applyBorder="1" applyAlignment="1">
      <alignment horizontal="right"/>
    </xf>
    <xf numFmtId="0" fontId="32" fillId="2" borderId="7" xfId="0" applyFont="1" applyBorder="1" applyAlignment="1">
      <alignment horizontal="right"/>
    </xf>
    <xf numFmtId="0" fontId="5" fillId="6" borderId="1" xfId="0" applyFont="1" applyFill="1" applyBorder="1" applyAlignment="1">
      <alignment horizontal="right"/>
    </xf>
    <xf numFmtId="0" fontId="2" fillId="2" borderId="0" xfId="0" applyFont="1" applyAlignment="1">
      <alignment horizontal="center"/>
    </xf>
    <xf numFmtId="0" fontId="16" fillId="2" borderId="0" xfId="0" applyFont="1" applyAlignment="1">
      <alignment horizontal="center"/>
    </xf>
    <xf numFmtId="0" fontId="11" fillId="2" borderId="2" xfId="0" applyFont="1" applyBorder="1" applyAlignment="1">
      <alignment horizontal="left" vertical="center"/>
    </xf>
    <xf numFmtId="0" fontId="11" fillId="2" borderId="5" xfId="0" applyFont="1" applyBorder="1" applyAlignment="1">
      <alignment horizontal="left" vertical="center"/>
    </xf>
    <xf numFmtId="0" fontId="26" fillId="2" borderId="3" xfId="0" applyFont="1" applyBorder="1" applyAlignment="1">
      <alignment horizontal="right" vertical="top"/>
    </xf>
    <xf numFmtId="0" fontId="26" fillId="2" borderId="1" xfId="0" applyFont="1" applyBorder="1" applyAlignment="1">
      <alignment horizontal="right" vertical="top"/>
    </xf>
    <xf numFmtId="0" fontId="2" fillId="2" borderId="3" xfId="0" applyFont="1" applyBorder="1" applyAlignment="1">
      <alignment horizontal="center"/>
    </xf>
    <xf numFmtId="0" fontId="2" fillId="2" borderId="1" xfId="0" applyFont="1" applyBorder="1" applyAlignment="1">
      <alignment horizontal="center"/>
    </xf>
    <xf numFmtId="0" fontId="2" fillId="2" borderId="4" xfId="0" applyFont="1" applyBorder="1" applyAlignment="1">
      <alignment horizontal="center" vertical="center"/>
    </xf>
    <xf numFmtId="0" fontId="2" fillId="2" borderId="6" xfId="0" applyFont="1" applyBorder="1" applyAlignment="1">
      <alignment horizontal="center" vertical="center"/>
    </xf>
    <xf numFmtId="0" fontId="19" fillId="2" borderId="0" xfId="0" applyFont="1" applyAlignment="1">
      <alignment horizontal="left"/>
    </xf>
    <xf numFmtId="0" fontId="19" fillId="2" borderId="0" xfId="0" applyFont="1" applyAlignment="1">
      <alignment horizontal="center"/>
    </xf>
    <xf numFmtId="0" fontId="20" fillId="2" borderId="0" xfId="0" applyFont="1" applyAlignment="1">
      <alignment horizontal="left"/>
    </xf>
    <xf numFmtId="0" fontId="18" fillId="2" borderId="0" xfId="0" applyFont="1" applyAlignment="1">
      <alignment horizontal="left"/>
    </xf>
    <xf numFmtId="0" fontId="20" fillId="2" borderId="0" xfId="0" applyFont="1" applyAlignment="1">
      <alignment horizontal="center"/>
    </xf>
    <xf numFmtId="0" fontId="19" fillId="2" borderId="5" xfId="0" applyFont="1" applyBorder="1" applyAlignment="1">
      <alignment horizontal="left"/>
    </xf>
    <xf numFmtId="0" fontId="19" fillId="2" borderId="1" xfId="0" applyFont="1" applyBorder="1" applyAlignment="1">
      <alignment horizontal="left"/>
    </xf>
    <xf numFmtId="0" fontId="19" fillId="2" borderId="1" xfId="0" applyFont="1" applyBorder="1" applyAlignment="1">
      <alignment horizontal="center"/>
    </xf>
    <xf numFmtId="0" fontId="19" fillId="2" borderId="6" xfId="0" applyFont="1" applyBorder="1" applyAlignment="1">
      <alignment horizontal="center"/>
    </xf>
    <xf numFmtId="0" fontId="23" fillId="2" borderId="5" xfId="0" applyFont="1" applyBorder="1" applyAlignment="1">
      <alignment horizontal="left"/>
    </xf>
    <xf numFmtId="0" fontId="23" fillId="2" borderId="1" xfId="0" applyFont="1" applyBorder="1" applyAlignment="1">
      <alignment horizontal="left"/>
    </xf>
    <xf numFmtId="0" fontId="23" fillId="2" borderId="7" xfId="0" applyFont="1" applyBorder="1" applyAlignment="1">
      <alignment horizontal="left"/>
    </xf>
    <xf numFmtId="0" fontId="23" fillId="2" borderId="8" xfId="0" applyFont="1" applyBorder="1" applyAlignment="1">
      <alignment horizontal="left"/>
    </xf>
    <xf numFmtId="0" fontId="20" fillId="2" borderId="3" xfId="0" applyFont="1" applyBorder="1" applyAlignment="1">
      <alignment horizontal="center"/>
    </xf>
    <xf numFmtId="0" fontId="20" fillId="2" borderId="4" xfId="0" applyFont="1" applyBorder="1" applyAlignment="1">
      <alignment horizontal="center"/>
    </xf>
    <xf numFmtId="0" fontId="19" fillId="2" borderId="8" xfId="0" applyFont="1" applyBorder="1" applyAlignment="1">
      <alignment horizontal="center"/>
    </xf>
    <xf numFmtId="0" fontId="19" fillId="2" borderId="9" xfId="0" applyFont="1" applyBorder="1" applyAlignment="1">
      <alignment horizontal="center"/>
    </xf>
    <xf numFmtId="0" fontId="20" fillId="2" borderId="1" xfId="0" applyFont="1" applyBorder="1" applyAlignment="1">
      <alignment horizontal="center"/>
    </xf>
    <xf numFmtId="0" fontId="20" fillId="2" borderId="6" xfId="0" applyFont="1" applyBorder="1" applyAlignment="1">
      <alignment horizontal="center"/>
    </xf>
    <xf numFmtId="0" fontId="2" fillId="2" borderId="1" xfId="0" applyFont="1" applyBorder="1" applyAlignment="1">
      <alignment horizontal="right"/>
    </xf>
    <xf numFmtId="0" fontId="17" fillId="2" borderId="0" xfId="0" applyFont="1" applyAlignment="1">
      <alignment horizontal="center"/>
    </xf>
    <xf numFmtId="0" fontId="2" fillId="2" borderId="0" xfId="0" applyFont="1" applyAlignment="1">
      <alignment horizontal="left"/>
    </xf>
    <xf numFmtId="0" fontId="3" fillId="2" borderId="1" xfId="0" applyFont="1" applyBorder="1" applyAlignment="1">
      <alignment horizontal="left"/>
    </xf>
    <xf numFmtId="10" fontId="5" fillId="5" borderId="1" xfId="0" applyNumberFormat="1" applyFont="1" applyFill="1" applyBorder="1" applyAlignment="1">
      <alignment horizontal="center"/>
    </xf>
    <xf numFmtId="0" fontId="3" fillId="2" borderId="1" xfId="0" applyFont="1" applyBorder="1" applyAlignment="1">
      <alignment horizontal="center"/>
    </xf>
    <xf numFmtId="0" fontId="5" fillId="2" borderId="1" xfId="0" applyFont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/>
    </xf>
    <xf numFmtId="0" fontId="11" fillId="2" borderId="1" xfId="0" applyFont="1" applyBorder="1" applyAlignment="1">
      <alignment horizontal="right"/>
    </xf>
    <xf numFmtId="0" fontId="3" fillId="2" borderId="1" xfId="0" applyFont="1" applyBorder="1" applyAlignment="1">
      <alignment horizontal="left" vertical="center"/>
    </xf>
    <xf numFmtId="0" fontId="10" fillId="2" borderId="1" xfId="0" applyFont="1" applyBorder="1" applyAlignment="1">
      <alignment horizont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29</xdr:row>
      <xdr:rowOff>171450</xdr:rowOff>
    </xdr:from>
    <xdr:to>
      <xdr:col>0</xdr:col>
      <xdr:colOff>304800</xdr:colOff>
      <xdr:row>40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304800" y="6124575"/>
          <a:ext cx="0" cy="2009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29</xdr:row>
      <xdr:rowOff>0</xdr:rowOff>
    </xdr:from>
    <xdr:to>
      <xdr:col>1</xdr:col>
      <xdr:colOff>504825</xdr:colOff>
      <xdr:row>40</xdr:row>
      <xdr:rowOff>19050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2505075" y="5953125"/>
          <a:ext cx="0" cy="2200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28</xdr:row>
      <xdr:rowOff>161925</xdr:rowOff>
    </xdr:from>
    <xdr:to>
      <xdr:col>4</xdr:col>
      <xdr:colOff>504825</xdr:colOff>
      <xdr:row>40</xdr:row>
      <xdr:rowOff>19050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5143500" y="5934075"/>
          <a:ext cx="0" cy="2219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1047750</xdr:colOff>
      <xdr:row>29</xdr:row>
      <xdr:rowOff>0</xdr:rowOff>
    </xdr:from>
    <xdr:to>
      <xdr:col>4</xdr:col>
      <xdr:colOff>1047750</xdr:colOff>
      <xdr:row>40</xdr:row>
      <xdr:rowOff>9525</xdr:rowOff>
    </xdr:to>
    <xdr:sp macro="" textlink="">
      <xdr:nvSpPr>
        <xdr:cNvPr id="1040" name="Line 4"/>
        <xdr:cNvSpPr>
          <a:spLocks noChangeShapeType="1"/>
        </xdr:cNvSpPr>
      </xdr:nvSpPr>
      <xdr:spPr bwMode="auto">
        <a:xfrm>
          <a:off x="5686425" y="5953125"/>
          <a:ext cx="0" cy="2190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29</xdr:row>
      <xdr:rowOff>19050</xdr:rowOff>
    </xdr:from>
    <xdr:to>
      <xdr:col>2</xdr:col>
      <xdr:colOff>0</xdr:colOff>
      <xdr:row>30</xdr:row>
      <xdr:rowOff>0</xdr:rowOff>
    </xdr:to>
    <xdr:sp macro="" textlink="">
      <xdr:nvSpPr>
        <xdr:cNvPr id="1041" name="Line 6"/>
        <xdr:cNvSpPr>
          <a:spLocks noChangeShapeType="1"/>
        </xdr:cNvSpPr>
      </xdr:nvSpPr>
      <xdr:spPr bwMode="auto">
        <a:xfrm>
          <a:off x="3028950" y="597217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0</xdr:rowOff>
    </xdr:from>
    <xdr:to>
      <xdr:col>3</xdr:col>
      <xdr:colOff>0</xdr:colOff>
      <xdr:row>30</xdr:row>
      <xdr:rowOff>19050</xdr:rowOff>
    </xdr:to>
    <xdr:sp macro="" textlink="">
      <xdr:nvSpPr>
        <xdr:cNvPr id="1042" name="Line 8"/>
        <xdr:cNvSpPr>
          <a:spLocks noChangeShapeType="1"/>
        </xdr:cNvSpPr>
      </xdr:nvSpPr>
      <xdr:spPr bwMode="auto">
        <a:xfrm>
          <a:off x="3829050" y="5953125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9525</xdr:rowOff>
    </xdr:from>
    <xdr:to>
      <xdr:col>4</xdr:col>
      <xdr:colOff>0</xdr:colOff>
      <xdr:row>29</xdr:row>
      <xdr:rowOff>190500</xdr:rowOff>
    </xdr:to>
    <xdr:sp macro="" textlink="">
      <xdr:nvSpPr>
        <xdr:cNvPr id="1043" name="Line 9"/>
        <xdr:cNvSpPr>
          <a:spLocks noChangeShapeType="1"/>
        </xdr:cNvSpPr>
      </xdr:nvSpPr>
      <xdr:spPr bwMode="auto">
        <a:xfrm>
          <a:off x="4638675" y="5962650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628650</xdr:colOff>
      <xdr:row>45</xdr:row>
      <xdr:rowOff>0</xdr:rowOff>
    </xdr:from>
    <xdr:to>
      <xdr:col>4</xdr:col>
      <xdr:colOff>628650</xdr:colOff>
      <xdr:row>49</xdr:row>
      <xdr:rowOff>0</xdr:rowOff>
    </xdr:to>
    <xdr:sp macro="" textlink="">
      <xdr:nvSpPr>
        <xdr:cNvPr id="1044" name="Line 11"/>
        <xdr:cNvSpPr>
          <a:spLocks noChangeShapeType="1"/>
        </xdr:cNvSpPr>
      </xdr:nvSpPr>
      <xdr:spPr bwMode="auto">
        <a:xfrm>
          <a:off x="5267325" y="9220200"/>
          <a:ext cx="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1190625</xdr:colOff>
      <xdr:row>45</xdr:row>
      <xdr:rowOff>19050</xdr:rowOff>
    </xdr:from>
    <xdr:to>
      <xdr:col>4</xdr:col>
      <xdr:colOff>1190625</xdr:colOff>
      <xdr:row>49</xdr:row>
      <xdr:rowOff>28575</xdr:rowOff>
    </xdr:to>
    <xdr:sp macro="" textlink="">
      <xdr:nvSpPr>
        <xdr:cNvPr id="1045" name="Line 12"/>
        <xdr:cNvSpPr>
          <a:spLocks noChangeShapeType="1"/>
        </xdr:cNvSpPr>
      </xdr:nvSpPr>
      <xdr:spPr bwMode="auto">
        <a:xfrm>
          <a:off x="5829300" y="9239250"/>
          <a:ext cx="0" cy="809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12</xdr:row>
      <xdr:rowOff>85725</xdr:rowOff>
    </xdr:from>
    <xdr:to>
      <xdr:col>2</xdr:col>
      <xdr:colOff>257175</xdr:colOff>
      <xdr:row>12</xdr:row>
      <xdr:rowOff>85725</xdr:rowOff>
    </xdr:to>
    <xdr:sp macro="" textlink="">
      <xdr:nvSpPr>
        <xdr:cNvPr id="2062" name="Line 1"/>
        <xdr:cNvSpPr>
          <a:spLocks noChangeShapeType="1"/>
        </xdr:cNvSpPr>
      </xdr:nvSpPr>
      <xdr:spPr bwMode="auto">
        <a:xfrm>
          <a:off x="1419225" y="25146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13</xdr:row>
      <xdr:rowOff>114300</xdr:rowOff>
    </xdr:from>
    <xdr:to>
      <xdr:col>2</xdr:col>
      <xdr:colOff>238125</xdr:colOff>
      <xdr:row>13</xdr:row>
      <xdr:rowOff>114300</xdr:rowOff>
    </xdr:to>
    <xdr:sp macro="" textlink="">
      <xdr:nvSpPr>
        <xdr:cNvPr id="2063" name="Line 3"/>
        <xdr:cNvSpPr>
          <a:spLocks noChangeShapeType="1"/>
        </xdr:cNvSpPr>
      </xdr:nvSpPr>
      <xdr:spPr bwMode="auto">
        <a:xfrm>
          <a:off x="1409700" y="2790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238125</xdr:colOff>
      <xdr:row>12</xdr:row>
      <xdr:rowOff>95250</xdr:rowOff>
    </xdr:from>
    <xdr:to>
      <xdr:col>2</xdr:col>
      <xdr:colOff>238125</xdr:colOff>
      <xdr:row>13</xdr:row>
      <xdr:rowOff>123825</xdr:rowOff>
    </xdr:to>
    <xdr:sp macro="" textlink="">
      <xdr:nvSpPr>
        <xdr:cNvPr id="2064" name="Line 4"/>
        <xdr:cNvSpPr>
          <a:spLocks noChangeShapeType="1"/>
        </xdr:cNvSpPr>
      </xdr:nvSpPr>
      <xdr:spPr bwMode="auto">
        <a:xfrm>
          <a:off x="1609725" y="25241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514350</xdr:colOff>
      <xdr:row>12</xdr:row>
      <xdr:rowOff>85725</xdr:rowOff>
    </xdr:from>
    <xdr:to>
      <xdr:col>3</xdr:col>
      <xdr:colOff>85725</xdr:colOff>
      <xdr:row>12</xdr:row>
      <xdr:rowOff>85725</xdr:rowOff>
    </xdr:to>
    <xdr:sp macro="" textlink="">
      <xdr:nvSpPr>
        <xdr:cNvPr id="2065" name="Line 5"/>
        <xdr:cNvSpPr>
          <a:spLocks noChangeShapeType="1"/>
        </xdr:cNvSpPr>
      </xdr:nvSpPr>
      <xdr:spPr bwMode="auto">
        <a:xfrm>
          <a:off x="1885950" y="251460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523875</xdr:colOff>
      <xdr:row>14</xdr:row>
      <xdr:rowOff>114300</xdr:rowOff>
    </xdr:from>
    <xdr:to>
      <xdr:col>3</xdr:col>
      <xdr:colOff>85725</xdr:colOff>
      <xdr:row>14</xdr:row>
      <xdr:rowOff>114300</xdr:rowOff>
    </xdr:to>
    <xdr:sp macro="" textlink="">
      <xdr:nvSpPr>
        <xdr:cNvPr id="2066" name="Line 6"/>
        <xdr:cNvSpPr>
          <a:spLocks noChangeShapeType="1"/>
        </xdr:cNvSpPr>
      </xdr:nvSpPr>
      <xdr:spPr bwMode="auto">
        <a:xfrm>
          <a:off x="1895475" y="30194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3</xdr:col>
      <xdr:colOff>85725</xdr:colOff>
      <xdr:row>14</xdr:row>
      <xdr:rowOff>114300</xdr:rowOff>
    </xdr:to>
    <xdr:sp macro="" textlink="">
      <xdr:nvSpPr>
        <xdr:cNvPr id="2067" name="Line 7"/>
        <xdr:cNvSpPr>
          <a:spLocks noChangeShapeType="1"/>
        </xdr:cNvSpPr>
      </xdr:nvSpPr>
      <xdr:spPr bwMode="auto">
        <a:xfrm>
          <a:off x="2143125" y="2514600"/>
          <a:ext cx="0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123825</xdr:rowOff>
    </xdr:from>
    <xdr:to>
      <xdr:col>5</xdr:col>
      <xdr:colOff>200025</xdr:colOff>
      <xdr:row>12</xdr:row>
      <xdr:rowOff>123825</xdr:rowOff>
    </xdr:to>
    <xdr:sp macro="" textlink="">
      <xdr:nvSpPr>
        <xdr:cNvPr id="2068" name="Line 8"/>
        <xdr:cNvSpPr>
          <a:spLocks noChangeShapeType="1"/>
        </xdr:cNvSpPr>
      </xdr:nvSpPr>
      <xdr:spPr bwMode="auto">
        <a:xfrm>
          <a:off x="3495675" y="25527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</xdr:colOff>
      <xdr:row>13</xdr:row>
      <xdr:rowOff>142875</xdr:rowOff>
    </xdr:from>
    <xdr:to>
      <xdr:col>5</xdr:col>
      <xdr:colOff>180975</xdr:colOff>
      <xdr:row>13</xdr:row>
      <xdr:rowOff>142875</xdr:rowOff>
    </xdr:to>
    <xdr:sp macro="" textlink="">
      <xdr:nvSpPr>
        <xdr:cNvPr id="2069" name="Line 9"/>
        <xdr:cNvSpPr>
          <a:spLocks noChangeShapeType="1"/>
        </xdr:cNvSpPr>
      </xdr:nvSpPr>
      <xdr:spPr bwMode="auto">
        <a:xfrm>
          <a:off x="3495675" y="28194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12</xdr:row>
      <xdr:rowOff>114300</xdr:rowOff>
    </xdr:from>
    <xdr:to>
      <xdr:col>5</xdr:col>
      <xdr:colOff>190500</xdr:colOff>
      <xdr:row>13</xdr:row>
      <xdr:rowOff>142875</xdr:rowOff>
    </xdr:to>
    <xdr:sp macro="" textlink="">
      <xdr:nvSpPr>
        <xdr:cNvPr id="2070" name="Line 10"/>
        <xdr:cNvSpPr>
          <a:spLocks noChangeShapeType="1"/>
        </xdr:cNvSpPr>
      </xdr:nvSpPr>
      <xdr:spPr bwMode="auto">
        <a:xfrm>
          <a:off x="3619500" y="254317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12</xdr:row>
      <xdr:rowOff>123825</xdr:rowOff>
    </xdr:from>
    <xdr:to>
      <xdr:col>6</xdr:col>
      <xdr:colOff>152400</xdr:colOff>
      <xdr:row>12</xdr:row>
      <xdr:rowOff>123825</xdr:rowOff>
    </xdr:to>
    <xdr:sp macro="" textlink="">
      <xdr:nvSpPr>
        <xdr:cNvPr id="2071" name="Line 11"/>
        <xdr:cNvSpPr>
          <a:spLocks noChangeShapeType="1"/>
        </xdr:cNvSpPr>
      </xdr:nvSpPr>
      <xdr:spPr bwMode="auto">
        <a:xfrm>
          <a:off x="4143375" y="255270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14</xdr:row>
      <xdr:rowOff>152400</xdr:rowOff>
    </xdr:from>
    <xdr:to>
      <xdr:col>6</xdr:col>
      <xdr:colOff>123825</xdr:colOff>
      <xdr:row>14</xdr:row>
      <xdr:rowOff>152400</xdr:rowOff>
    </xdr:to>
    <xdr:sp macro="" textlink="">
      <xdr:nvSpPr>
        <xdr:cNvPr id="2072" name="Line 12"/>
        <xdr:cNvSpPr>
          <a:spLocks noChangeShapeType="1"/>
        </xdr:cNvSpPr>
      </xdr:nvSpPr>
      <xdr:spPr bwMode="auto">
        <a:xfrm>
          <a:off x="4124325" y="3057525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142875</xdr:colOff>
      <xdr:row>12</xdr:row>
      <xdr:rowOff>123825</xdr:rowOff>
    </xdr:from>
    <xdr:to>
      <xdr:col>6</xdr:col>
      <xdr:colOff>142875</xdr:colOff>
      <xdr:row>15</xdr:row>
      <xdr:rowOff>0</xdr:rowOff>
    </xdr:to>
    <xdr:sp macro="" textlink="">
      <xdr:nvSpPr>
        <xdr:cNvPr id="2073" name="Line 13"/>
        <xdr:cNvSpPr>
          <a:spLocks noChangeShapeType="1"/>
        </xdr:cNvSpPr>
      </xdr:nvSpPr>
      <xdr:spPr bwMode="auto">
        <a:xfrm>
          <a:off x="4257675" y="20193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3"/>
  </sheetPr>
  <dimension ref="A1:F19"/>
  <sheetViews>
    <sheetView tabSelected="1" workbookViewId="0"/>
  </sheetViews>
  <sheetFormatPr defaultRowHeight="12" x14ac:dyDescent="0.15"/>
  <cols>
    <col min="1" max="2" width="9" style="28"/>
    <col min="3" max="3" width="9" style="29"/>
    <col min="4" max="4" width="16.125" style="28" bestFit="1" customWidth="1"/>
    <col min="5" max="16384" width="9" style="28"/>
  </cols>
  <sheetData>
    <row r="1" spans="1:6" x14ac:dyDescent="0.15">
      <c r="A1" s="28" t="s">
        <v>240</v>
      </c>
    </row>
    <row r="4" spans="1:6" ht="12.75" thickBot="1" x14ac:dyDescent="0.2"/>
    <row r="5" spans="1:6" ht="12.75" thickTop="1" x14ac:dyDescent="0.15">
      <c r="B5" s="30"/>
      <c r="C5" s="31"/>
      <c r="D5" s="32"/>
      <c r="E5" s="32"/>
      <c r="F5" s="33"/>
    </row>
    <row r="6" spans="1:6" x14ac:dyDescent="0.15">
      <c r="B6" s="34"/>
      <c r="C6" s="35"/>
      <c r="D6" s="36"/>
      <c r="E6" s="36"/>
      <c r="F6" s="37"/>
    </row>
    <row r="7" spans="1:6" x14ac:dyDescent="0.15">
      <c r="B7" s="34"/>
      <c r="C7" s="35"/>
      <c r="D7" s="36"/>
      <c r="E7" s="36"/>
      <c r="F7" s="37"/>
    </row>
    <row r="8" spans="1:6" x14ac:dyDescent="0.15">
      <c r="B8" s="34"/>
      <c r="C8" s="35"/>
      <c r="D8" s="36"/>
      <c r="E8" s="36"/>
      <c r="F8" s="37"/>
    </row>
    <row r="9" spans="1:6" x14ac:dyDescent="0.15">
      <c r="B9" s="34"/>
      <c r="C9" s="27" t="s">
        <v>26</v>
      </c>
      <c r="D9" s="27" t="s">
        <v>143</v>
      </c>
      <c r="E9" s="36"/>
      <c r="F9" s="37"/>
    </row>
    <row r="10" spans="1:6" x14ac:dyDescent="0.15">
      <c r="B10" s="34"/>
      <c r="C10" s="35" t="s">
        <v>152</v>
      </c>
      <c r="D10" s="38" t="s">
        <v>147</v>
      </c>
      <c r="E10" s="36"/>
      <c r="F10" s="37"/>
    </row>
    <row r="11" spans="1:6" x14ac:dyDescent="0.15">
      <c r="B11" s="34"/>
      <c r="C11" s="35" t="s">
        <v>144</v>
      </c>
      <c r="D11" s="38" t="s">
        <v>148</v>
      </c>
      <c r="E11" s="36"/>
      <c r="F11" s="37"/>
    </row>
    <row r="12" spans="1:6" x14ac:dyDescent="0.15">
      <c r="B12" s="34"/>
      <c r="C12" s="35" t="s">
        <v>145</v>
      </c>
      <c r="D12" s="38" t="s">
        <v>149</v>
      </c>
      <c r="E12" s="36"/>
      <c r="F12" s="37"/>
    </row>
    <row r="13" spans="1:6" x14ac:dyDescent="0.15">
      <c r="B13" s="34"/>
      <c r="C13" s="35" t="s">
        <v>146</v>
      </c>
      <c r="D13" s="38" t="s">
        <v>150</v>
      </c>
      <c r="E13" s="36"/>
      <c r="F13" s="37"/>
    </row>
    <row r="14" spans="1:6" x14ac:dyDescent="0.15">
      <c r="B14" s="34"/>
      <c r="C14" s="35"/>
      <c r="D14" s="36"/>
      <c r="E14" s="36"/>
      <c r="F14" s="37"/>
    </row>
    <row r="15" spans="1:6" x14ac:dyDescent="0.15">
      <c r="B15" s="34"/>
      <c r="C15" s="35"/>
      <c r="D15" s="36"/>
      <c r="E15" s="36"/>
      <c r="F15" s="37"/>
    </row>
    <row r="16" spans="1:6" x14ac:dyDescent="0.15">
      <c r="B16" s="34"/>
      <c r="C16" s="35"/>
      <c r="D16" s="36"/>
      <c r="E16" s="36"/>
      <c r="F16" s="37"/>
    </row>
    <row r="17" spans="2:6" x14ac:dyDescent="0.15">
      <c r="B17" s="34"/>
      <c r="C17" s="35"/>
      <c r="D17" s="36"/>
      <c r="E17" s="36"/>
      <c r="F17" s="37"/>
    </row>
    <row r="18" spans="2:6" ht="12.75" thickBot="1" x14ac:dyDescent="0.2">
      <c r="B18" s="39"/>
      <c r="C18" s="40"/>
      <c r="D18" s="41"/>
      <c r="E18" s="41"/>
      <c r="F18" s="42"/>
    </row>
    <row r="19" spans="2:6" ht="12.75" thickTop="1" x14ac:dyDescent="0.15"/>
  </sheetData>
  <phoneticPr fontId="1" type="noConversion"/>
  <hyperlinks>
    <hyperlink ref="D10" location="'投资收益（一）'!Print_Area" display="投资收益（一）"/>
    <hyperlink ref="D11" location="'投资收益（二）'!Print_Area" display="投资收益（二）"/>
    <hyperlink ref="D12" location="'投资收益（三）'!Print_Area" display="投资收益（三）"/>
    <hyperlink ref="D13" location="某股份公司!Print_Area" display="某股份公司实例"/>
  </hyperlinks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I74"/>
  <sheetViews>
    <sheetView showZeros="0" workbookViewId="0">
      <selection activeCell="G2" sqref="G2"/>
    </sheetView>
  </sheetViews>
  <sheetFormatPr defaultRowHeight="14.25" x14ac:dyDescent="0.15"/>
  <cols>
    <col min="1" max="1" width="26.25" customWidth="1"/>
    <col min="2" max="2" width="13.5" customWidth="1"/>
    <col min="3" max="3" width="10.5" bestFit="1" customWidth="1"/>
    <col min="4" max="4" width="10.625" customWidth="1"/>
    <col min="5" max="5" width="23" customWidth="1"/>
    <col min="6" max="6" width="23.875" bestFit="1" customWidth="1"/>
  </cols>
  <sheetData>
    <row r="1" spans="1:9" ht="30" thickBot="1" x14ac:dyDescent="0.55000000000000004">
      <c r="A1" s="180" t="s">
        <v>51</v>
      </c>
      <c r="B1" s="180"/>
      <c r="C1" s="180"/>
      <c r="D1" s="180"/>
      <c r="E1" s="180"/>
      <c r="F1" s="180"/>
    </row>
    <row r="2" spans="1:9" ht="15.75" x14ac:dyDescent="0.2">
      <c r="A2" s="144" t="s">
        <v>1</v>
      </c>
      <c r="B2" s="145" t="s">
        <v>198</v>
      </c>
      <c r="C2" s="44"/>
      <c r="D2" s="44"/>
      <c r="E2" s="146" t="s">
        <v>3</v>
      </c>
      <c r="F2" s="147" t="s">
        <v>184</v>
      </c>
      <c r="G2" s="148" t="s">
        <v>151</v>
      </c>
      <c r="H2" s="46"/>
      <c r="I2" s="46"/>
    </row>
    <row r="3" spans="1:9" ht="15" x14ac:dyDescent="0.2">
      <c r="A3" s="12" t="s">
        <v>6</v>
      </c>
      <c r="B3" s="149">
        <f>B4*B6</f>
        <v>450942.80000000016</v>
      </c>
      <c r="C3" s="10"/>
      <c r="D3" s="10"/>
      <c r="E3" s="11" t="s">
        <v>199</v>
      </c>
      <c r="F3" s="150">
        <f>F4*F6</f>
        <v>3.3100000000000041</v>
      </c>
      <c r="G3" s="46"/>
      <c r="H3" s="46"/>
      <c r="I3" s="46"/>
    </row>
    <row r="4" spans="1:9" ht="15" x14ac:dyDescent="0.2">
      <c r="A4" s="12" t="s">
        <v>7</v>
      </c>
      <c r="B4" s="80">
        <v>280000</v>
      </c>
      <c r="C4" s="10"/>
      <c r="D4" s="10"/>
      <c r="E4" s="151" t="s">
        <v>185</v>
      </c>
      <c r="F4" s="3">
        <v>1</v>
      </c>
      <c r="G4" s="46"/>
      <c r="H4" s="46"/>
      <c r="I4" s="46"/>
    </row>
    <row r="5" spans="1:9" ht="15" x14ac:dyDescent="0.2">
      <c r="A5" s="12" t="s">
        <v>200</v>
      </c>
      <c r="B5" s="152">
        <v>0.1</v>
      </c>
      <c r="C5" s="10"/>
      <c r="D5" s="10"/>
      <c r="E5" s="11" t="s">
        <v>201</v>
      </c>
      <c r="F5" s="153">
        <v>0.1</v>
      </c>
      <c r="G5" s="46"/>
      <c r="H5" s="46"/>
      <c r="I5" s="46"/>
    </row>
    <row r="6" spans="1:9" ht="15.75" x14ac:dyDescent="0.2">
      <c r="A6" s="1" t="s">
        <v>202</v>
      </c>
      <c r="B6" s="154">
        <f>POWER(1+B5,B7)</f>
        <v>1.6105100000000006</v>
      </c>
      <c r="C6" s="10"/>
      <c r="D6" s="10"/>
      <c r="E6" s="11" t="s">
        <v>203</v>
      </c>
      <c r="F6" s="155">
        <f>(POWER(1+F5,F7)-1)/F5</f>
        <v>3.3100000000000041</v>
      </c>
      <c r="G6" s="46"/>
      <c r="H6" s="46"/>
      <c r="I6" s="46"/>
    </row>
    <row r="7" spans="1:9" ht="15" x14ac:dyDescent="0.2">
      <c r="A7" s="12" t="s">
        <v>204</v>
      </c>
      <c r="B7" s="10">
        <v>5</v>
      </c>
      <c r="C7" s="10"/>
      <c r="D7" s="152"/>
      <c r="E7" s="11" t="s">
        <v>205</v>
      </c>
      <c r="F7" s="3">
        <v>3</v>
      </c>
      <c r="G7" s="46"/>
      <c r="H7" s="46"/>
      <c r="I7" s="46"/>
    </row>
    <row r="8" spans="1:9" x14ac:dyDescent="0.15">
      <c r="A8" s="13"/>
      <c r="B8" s="10"/>
      <c r="C8" s="10"/>
      <c r="D8" s="10"/>
      <c r="E8" s="10"/>
      <c r="F8" s="3"/>
      <c r="G8" s="46"/>
      <c r="H8" s="46"/>
      <c r="I8" s="46"/>
    </row>
    <row r="9" spans="1:9" x14ac:dyDescent="0.15">
      <c r="A9" s="13"/>
      <c r="B9" s="10"/>
      <c r="C9" s="10"/>
      <c r="D9" s="10"/>
      <c r="E9" s="10"/>
      <c r="F9" s="3"/>
      <c r="G9" s="46"/>
      <c r="H9" s="46"/>
      <c r="I9" s="46"/>
    </row>
    <row r="10" spans="1:9" x14ac:dyDescent="0.15">
      <c r="A10" s="13"/>
      <c r="B10" s="10"/>
      <c r="C10" s="10"/>
      <c r="D10" s="10"/>
      <c r="E10" s="10"/>
      <c r="F10" s="3"/>
      <c r="G10" s="46"/>
      <c r="H10" s="46"/>
      <c r="I10" s="46"/>
    </row>
    <row r="11" spans="1:9" ht="15.75" x14ac:dyDescent="0.2">
      <c r="A11" s="156" t="s">
        <v>2</v>
      </c>
      <c r="B11" s="157" t="s">
        <v>206</v>
      </c>
      <c r="C11" s="10"/>
      <c r="D11" s="10"/>
      <c r="E11" s="158" t="s">
        <v>4</v>
      </c>
      <c r="F11" s="4" t="s">
        <v>207</v>
      </c>
      <c r="G11" s="46"/>
      <c r="H11" s="46"/>
      <c r="I11" s="46"/>
    </row>
    <row r="12" spans="1:9" ht="15" x14ac:dyDescent="0.2">
      <c r="A12" s="12" t="s">
        <v>208</v>
      </c>
      <c r="B12" s="149">
        <f>B13*B15</f>
        <v>415494.93148785218</v>
      </c>
      <c r="C12" s="10"/>
      <c r="D12" s="10"/>
      <c r="E12" s="11" t="s">
        <v>10</v>
      </c>
      <c r="F12" s="150">
        <f>F13*F15</f>
        <v>2.4868519909842246</v>
      </c>
      <c r="G12" s="46"/>
      <c r="H12" s="46"/>
      <c r="I12" s="46"/>
    </row>
    <row r="13" spans="1:9" ht="15" x14ac:dyDescent="0.2">
      <c r="A13" s="12" t="s">
        <v>8</v>
      </c>
      <c r="B13" s="80">
        <v>800000</v>
      </c>
      <c r="C13" s="10"/>
      <c r="D13" s="10"/>
      <c r="E13" s="11" t="s">
        <v>9</v>
      </c>
      <c r="F13" s="3">
        <v>1</v>
      </c>
      <c r="G13" s="46"/>
      <c r="H13" s="46"/>
      <c r="I13" s="46"/>
    </row>
    <row r="14" spans="1:9" ht="15" x14ac:dyDescent="0.2">
      <c r="A14" s="12" t="s">
        <v>209</v>
      </c>
      <c r="B14" s="152">
        <v>0.14000000000000001</v>
      </c>
      <c r="C14" s="10"/>
      <c r="D14" s="10"/>
      <c r="E14" s="11" t="s">
        <v>201</v>
      </c>
      <c r="F14" s="153">
        <v>0.1</v>
      </c>
      <c r="G14" s="46"/>
      <c r="H14" s="46"/>
      <c r="I14" s="46"/>
    </row>
    <row r="15" spans="1:9" ht="15.75" x14ac:dyDescent="0.2">
      <c r="A15" s="2" t="s">
        <v>210</v>
      </c>
      <c r="B15" s="154">
        <f>1/POWER(1+B14,B16)</f>
        <v>0.51936866435981521</v>
      </c>
      <c r="C15" s="10"/>
      <c r="D15" s="10"/>
      <c r="E15" s="11" t="s">
        <v>211</v>
      </c>
      <c r="F15" s="159">
        <f>1*1/F14*(1-1/POWER(1+F14,F16))</f>
        <v>2.4868519909842246</v>
      </c>
      <c r="G15" s="46"/>
      <c r="H15" s="46"/>
      <c r="I15" s="46"/>
    </row>
    <row r="16" spans="1:9" ht="15.75" thickBot="1" x14ac:dyDescent="0.25">
      <c r="A16" s="160" t="s">
        <v>0</v>
      </c>
      <c r="B16" s="78">
        <v>5</v>
      </c>
      <c r="C16" s="78"/>
      <c r="D16" s="78"/>
      <c r="E16" s="82" t="s">
        <v>5</v>
      </c>
      <c r="F16" s="161">
        <v>3</v>
      </c>
      <c r="G16" s="46"/>
      <c r="H16" s="46"/>
      <c r="I16" s="46"/>
    </row>
    <row r="17" spans="1:9" x14ac:dyDescent="0.15">
      <c r="A17" s="46"/>
      <c r="B17" s="46"/>
      <c r="C17" s="46"/>
      <c r="D17" s="46"/>
      <c r="E17" s="46"/>
      <c r="F17" s="46"/>
      <c r="G17" s="46"/>
      <c r="H17" s="46"/>
      <c r="I17" s="46"/>
    </row>
    <row r="18" spans="1:9" ht="15" thickBot="1" x14ac:dyDescent="0.2">
      <c r="A18" s="179" t="s">
        <v>52</v>
      </c>
      <c r="B18" s="179"/>
      <c r="C18" s="179"/>
      <c r="D18" s="179"/>
      <c r="E18" s="179"/>
      <c r="F18" s="46"/>
      <c r="G18" s="46"/>
      <c r="H18" s="46"/>
      <c r="I18" s="46"/>
    </row>
    <row r="19" spans="1:9" ht="13.5" customHeight="1" x14ac:dyDescent="0.15">
      <c r="A19" s="181" t="s">
        <v>212</v>
      </c>
      <c r="B19" s="183" t="s">
        <v>11</v>
      </c>
      <c r="C19" s="185" t="s">
        <v>12</v>
      </c>
      <c r="D19" s="185"/>
      <c r="E19" s="187" t="s">
        <v>18</v>
      </c>
      <c r="F19" s="46"/>
      <c r="G19" s="46"/>
      <c r="H19" s="46"/>
      <c r="I19" s="46"/>
    </row>
    <row r="20" spans="1:9" ht="13.5" customHeight="1" x14ac:dyDescent="0.15">
      <c r="A20" s="182"/>
      <c r="B20" s="184"/>
      <c r="C20" s="186" t="s">
        <v>13</v>
      </c>
      <c r="D20" s="186"/>
      <c r="E20" s="188"/>
      <c r="F20" s="46"/>
      <c r="G20" s="46"/>
      <c r="H20" s="46"/>
      <c r="I20" s="46"/>
    </row>
    <row r="21" spans="1:9" ht="15" x14ac:dyDescent="0.2">
      <c r="A21" s="1" t="s">
        <v>213</v>
      </c>
      <c r="B21" s="162">
        <f>B24+B25</f>
        <v>0</v>
      </c>
      <c r="C21" s="178">
        <f>C22-C23</f>
        <v>0</v>
      </c>
      <c r="D21" s="178"/>
      <c r="E21" s="3" t="s">
        <v>19</v>
      </c>
      <c r="F21" s="46"/>
      <c r="G21" s="46"/>
      <c r="H21" s="46"/>
      <c r="I21" s="46"/>
    </row>
    <row r="22" spans="1:9" ht="15" x14ac:dyDescent="0.2">
      <c r="A22" s="1" t="s">
        <v>17</v>
      </c>
      <c r="B22" s="10"/>
      <c r="C22" s="178"/>
      <c r="D22" s="178"/>
      <c r="E22" s="4" t="s">
        <v>186</v>
      </c>
      <c r="F22" s="46"/>
      <c r="G22" s="46"/>
      <c r="H22" s="46"/>
      <c r="I22" s="46"/>
    </row>
    <row r="23" spans="1:9" ht="15" x14ac:dyDescent="0.2">
      <c r="A23" s="1" t="s">
        <v>14</v>
      </c>
      <c r="B23" s="10"/>
      <c r="C23" s="178"/>
      <c r="D23" s="178"/>
      <c r="E23" s="4" t="s">
        <v>214</v>
      </c>
      <c r="F23" s="46"/>
      <c r="G23" s="46"/>
      <c r="H23" s="46"/>
      <c r="I23" s="46"/>
    </row>
    <row r="24" spans="1:9" ht="15" x14ac:dyDescent="0.2">
      <c r="A24" s="1" t="s">
        <v>15</v>
      </c>
      <c r="B24" s="10"/>
      <c r="C24" s="178"/>
      <c r="D24" s="178"/>
      <c r="E24" s="5" t="s">
        <v>215</v>
      </c>
      <c r="F24" s="46"/>
      <c r="G24" s="46"/>
      <c r="H24" s="46"/>
      <c r="I24" s="46"/>
    </row>
    <row r="25" spans="1:9" x14ac:dyDescent="0.15">
      <c r="A25" s="1" t="s">
        <v>16</v>
      </c>
      <c r="B25" s="10"/>
      <c r="C25" s="178"/>
      <c r="D25" s="178"/>
      <c r="E25" s="6" t="s">
        <v>20</v>
      </c>
      <c r="F25" s="46"/>
      <c r="G25" s="46"/>
      <c r="H25" s="46"/>
      <c r="I25" s="46"/>
    </row>
    <row r="26" spans="1:9" ht="15" x14ac:dyDescent="0.2">
      <c r="A26" s="1"/>
      <c r="B26" s="10"/>
      <c r="C26" s="178"/>
      <c r="D26" s="178"/>
      <c r="E26" s="5" t="s">
        <v>187</v>
      </c>
      <c r="F26" s="46"/>
      <c r="G26" s="46"/>
      <c r="H26" s="46"/>
      <c r="I26" s="46"/>
    </row>
    <row r="27" spans="1:9" ht="15" x14ac:dyDescent="0.2">
      <c r="A27" s="13"/>
      <c r="B27" s="10"/>
      <c r="C27" s="178"/>
      <c r="D27" s="178"/>
      <c r="E27" s="5" t="s">
        <v>216</v>
      </c>
      <c r="F27" s="46"/>
      <c r="G27" s="46"/>
      <c r="H27" s="46"/>
      <c r="I27" s="46"/>
    </row>
    <row r="28" spans="1:9" ht="15" x14ac:dyDescent="0.2">
      <c r="A28" s="13"/>
      <c r="B28" s="10"/>
      <c r="C28" s="178"/>
      <c r="D28" s="178"/>
      <c r="E28" s="5" t="s">
        <v>21</v>
      </c>
      <c r="F28" s="46"/>
      <c r="G28" s="46"/>
      <c r="H28" s="46"/>
      <c r="I28" s="46"/>
    </row>
    <row r="29" spans="1:9" x14ac:dyDescent="0.15">
      <c r="A29" s="163" t="s">
        <v>23</v>
      </c>
      <c r="B29" s="10"/>
      <c r="C29" s="178"/>
      <c r="D29" s="178"/>
      <c r="E29" s="3"/>
      <c r="F29" s="46"/>
      <c r="G29" s="46"/>
      <c r="H29" s="46"/>
      <c r="I29" s="46"/>
    </row>
    <row r="30" spans="1:9" ht="15" x14ac:dyDescent="0.2">
      <c r="A30" s="164" t="s">
        <v>26</v>
      </c>
      <c r="B30" s="11" t="s">
        <v>120</v>
      </c>
      <c r="C30" s="10"/>
      <c r="D30" s="10"/>
      <c r="E30" s="3"/>
      <c r="F30" s="46"/>
      <c r="G30" s="46"/>
      <c r="H30" s="46"/>
      <c r="I30" s="46"/>
    </row>
    <row r="31" spans="1:9" ht="15" x14ac:dyDescent="0.2">
      <c r="A31" s="1" t="s">
        <v>27</v>
      </c>
      <c r="B31" s="11" t="s">
        <v>29</v>
      </c>
      <c r="C31" s="10"/>
      <c r="D31" s="10"/>
      <c r="E31" s="3"/>
      <c r="F31" s="46"/>
      <c r="G31" s="46"/>
      <c r="H31" s="46"/>
      <c r="I31" s="46"/>
    </row>
    <row r="32" spans="1:9" ht="15" x14ac:dyDescent="0.2">
      <c r="A32" s="1" t="s">
        <v>28</v>
      </c>
      <c r="B32" s="165" t="s">
        <v>217</v>
      </c>
      <c r="C32" s="10"/>
      <c r="D32" s="10"/>
      <c r="E32" s="3"/>
      <c r="F32" s="46"/>
      <c r="G32" s="46"/>
      <c r="H32" s="46"/>
      <c r="I32" s="46"/>
    </row>
    <row r="33" spans="1:9" ht="15" x14ac:dyDescent="0.2">
      <c r="A33" s="1" t="s">
        <v>218</v>
      </c>
      <c r="B33" s="10"/>
      <c r="C33" s="15">
        <v>25</v>
      </c>
      <c r="D33" s="15">
        <v>25</v>
      </c>
      <c r="E33" s="166" t="s">
        <v>188</v>
      </c>
      <c r="F33" s="46"/>
      <c r="G33" s="46"/>
      <c r="H33" s="46"/>
      <c r="I33" s="46"/>
    </row>
    <row r="34" spans="1:9" x14ac:dyDescent="0.15">
      <c r="A34" s="1" t="s">
        <v>24</v>
      </c>
      <c r="B34" s="10"/>
      <c r="C34" s="10"/>
      <c r="D34" s="10"/>
      <c r="E34" s="3"/>
      <c r="F34" s="46"/>
      <c r="G34" s="46"/>
      <c r="H34" s="46"/>
      <c r="I34" s="46"/>
    </row>
    <row r="35" spans="1:9" ht="15" x14ac:dyDescent="0.2">
      <c r="A35" s="2" t="s">
        <v>25</v>
      </c>
      <c r="B35" s="10"/>
      <c r="C35" s="10"/>
      <c r="D35" s="10"/>
      <c r="E35" s="3"/>
      <c r="F35" s="46"/>
      <c r="G35" s="46"/>
      <c r="H35" s="46"/>
      <c r="I35" s="46"/>
    </row>
    <row r="36" spans="1:9" ht="15" x14ac:dyDescent="0.2">
      <c r="A36" s="1" t="s">
        <v>219</v>
      </c>
      <c r="B36" s="10"/>
      <c r="C36" s="15">
        <v>50</v>
      </c>
      <c r="D36" s="15">
        <v>50</v>
      </c>
      <c r="E36" s="166" t="s">
        <v>220</v>
      </c>
      <c r="F36" s="46"/>
      <c r="G36" s="46"/>
      <c r="H36" s="46"/>
      <c r="I36" s="46"/>
    </row>
    <row r="37" spans="1:9" ht="15" x14ac:dyDescent="0.2">
      <c r="A37" s="1" t="s">
        <v>189</v>
      </c>
      <c r="B37" s="10"/>
      <c r="C37" s="15">
        <v>8</v>
      </c>
      <c r="D37" s="15">
        <v>8</v>
      </c>
      <c r="E37" s="166" t="s">
        <v>190</v>
      </c>
      <c r="F37" s="46"/>
      <c r="G37" s="46"/>
      <c r="H37" s="46"/>
      <c r="I37" s="46"/>
    </row>
    <row r="38" spans="1:9" ht="15" x14ac:dyDescent="0.2">
      <c r="A38" s="1" t="s">
        <v>221</v>
      </c>
      <c r="B38" s="10"/>
      <c r="C38" s="10"/>
      <c r="D38" s="10"/>
      <c r="E38" s="167" t="s">
        <v>222</v>
      </c>
      <c r="F38" s="46"/>
      <c r="G38" s="46"/>
      <c r="H38" s="46"/>
      <c r="I38" s="46"/>
    </row>
    <row r="39" spans="1:9" ht="15" x14ac:dyDescent="0.2">
      <c r="A39" s="1" t="s">
        <v>191</v>
      </c>
      <c r="B39" s="10"/>
      <c r="C39" s="10"/>
      <c r="D39" s="10"/>
      <c r="E39" s="167" t="s">
        <v>223</v>
      </c>
      <c r="F39" s="46"/>
      <c r="G39" s="46"/>
      <c r="H39" s="46"/>
      <c r="I39" s="46"/>
    </row>
    <row r="40" spans="1:9" ht="15.75" thickBot="1" x14ac:dyDescent="0.25">
      <c r="A40" s="7" t="s">
        <v>30</v>
      </c>
      <c r="B40" s="168" t="s">
        <v>224</v>
      </c>
      <c r="C40" s="168" t="s">
        <v>225</v>
      </c>
      <c r="D40" s="168" t="s">
        <v>31</v>
      </c>
      <c r="E40" s="169" t="s">
        <v>32</v>
      </c>
      <c r="F40" s="46"/>
      <c r="G40" s="46"/>
      <c r="H40" s="46"/>
      <c r="I40" s="46"/>
    </row>
    <row r="41" spans="1:9" x14ac:dyDescent="0.15">
      <c r="A41" s="46"/>
      <c r="B41" s="46"/>
      <c r="C41" s="46"/>
      <c r="D41" s="46"/>
      <c r="E41" s="46"/>
      <c r="F41" s="46"/>
      <c r="G41" s="46"/>
      <c r="H41" s="46"/>
      <c r="I41" s="46"/>
    </row>
    <row r="42" spans="1:9" ht="15" thickBot="1" x14ac:dyDescent="0.2">
      <c r="A42" s="179" t="s">
        <v>53</v>
      </c>
      <c r="B42" s="179"/>
      <c r="C42" s="179"/>
      <c r="D42" s="179"/>
      <c r="E42" s="179"/>
      <c r="F42" s="179"/>
      <c r="G42" s="46"/>
      <c r="H42" s="46"/>
      <c r="I42" s="46"/>
    </row>
    <row r="43" spans="1:9" x14ac:dyDescent="0.15">
      <c r="A43" s="170" t="s">
        <v>22</v>
      </c>
      <c r="B43" s="44"/>
      <c r="C43" s="44"/>
      <c r="D43" s="44"/>
      <c r="E43" s="44"/>
      <c r="F43" s="45"/>
      <c r="G43" s="46"/>
      <c r="H43" s="46"/>
      <c r="I43" s="46"/>
    </row>
    <row r="44" spans="1:9" ht="15" x14ac:dyDescent="0.2">
      <c r="A44" s="8" t="s">
        <v>192</v>
      </c>
      <c r="B44" s="10"/>
      <c r="C44" s="9" t="s">
        <v>226</v>
      </c>
      <c r="D44" s="10" t="s">
        <v>33</v>
      </c>
      <c r="E44" s="11" t="s">
        <v>193</v>
      </c>
      <c r="F44" s="3"/>
      <c r="G44" s="46"/>
      <c r="H44" s="46"/>
      <c r="I44" s="46"/>
    </row>
    <row r="45" spans="1:9" x14ac:dyDescent="0.15">
      <c r="A45" s="171" t="s">
        <v>34</v>
      </c>
      <c r="B45" s="10" t="s">
        <v>35</v>
      </c>
      <c r="C45" s="172">
        <f>D45/E45</f>
        <v>3.3333333333333335</v>
      </c>
      <c r="D45" s="80">
        <v>40000</v>
      </c>
      <c r="E45" s="80">
        <v>12000</v>
      </c>
      <c r="F45" s="3"/>
      <c r="G45" s="46"/>
      <c r="H45" s="46"/>
      <c r="I45" s="46"/>
    </row>
    <row r="46" spans="1:9" ht="15" x14ac:dyDescent="0.2">
      <c r="A46" s="8" t="s">
        <v>227</v>
      </c>
      <c r="B46" s="173" t="s">
        <v>36</v>
      </c>
      <c r="C46" s="15">
        <v>1</v>
      </c>
      <c r="D46" s="15">
        <v>2</v>
      </c>
      <c r="E46" s="174" t="s">
        <v>228</v>
      </c>
      <c r="F46" s="3"/>
      <c r="G46" s="46"/>
      <c r="H46" s="46"/>
      <c r="I46" s="46"/>
    </row>
    <row r="47" spans="1:9" ht="15" x14ac:dyDescent="0.2">
      <c r="A47" s="12" t="s">
        <v>229</v>
      </c>
      <c r="B47" s="80">
        <v>-40000</v>
      </c>
      <c r="C47" s="80">
        <v>10000</v>
      </c>
      <c r="D47" s="80">
        <v>11000</v>
      </c>
      <c r="E47" s="175" t="s">
        <v>230</v>
      </c>
      <c r="F47" s="3"/>
      <c r="G47" s="46"/>
      <c r="H47" s="46"/>
      <c r="I47" s="46"/>
    </row>
    <row r="48" spans="1:9" ht="15" x14ac:dyDescent="0.2">
      <c r="A48" s="12" t="s">
        <v>231</v>
      </c>
      <c r="B48" s="80"/>
      <c r="C48" s="80">
        <v>10000</v>
      </c>
      <c r="D48" s="80">
        <v>21000</v>
      </c>
      <c r="E48" s="175" t="s">
        <v>232</v>
      </c>
      <c r="F48" s="3"/>
      <c r="G48" s="46"/>
      <c r="H48" s="46"/>
      <c r="I48" s="46"/>
    </row>
    <row r="49" spans="1:9" ht="15" x14ac:dyDescent="0.2">
      <c r="A49" s="12" t="s">
        <v>194</v>
      </c>
      <c r="B49" s="80">
        <v>40000</v>
      </c>
      <c r="C49" s="80">
        <v>30000</v>
      </c>
      <c r="D49" s="80">
        <v>19000</v>
      </c>
      <c r="E49" s="165" t="s">
        <v>66</v>
      </c>
      <c r="F49" s="3"/>
      <c r="G49" s="46"/>
      <c r="H49" s="46"/>
      <c r="I49" s="46"/>
    </row>
    <row r="50" spans="1:9" x14ac:dyDescent="0.15">
      <c r="A50" s="171" t="s">
        <v>34</v>
      </c>
      <c r="B50" s="10" t="s">
        <v>35</v>
      </c>
      <c r="C50" s="172">
        <f>3+7000/13000</f>
        <v>3.5384615384615383</v>
      </c>
      <c r="D50" s="10"/>
      <c r="E50" s="10"/>
      <c r="F50" s="3"/>
      <c r="G50" s="46"/>
      <c r="H50" s="46"/>
      <c r="I50" s="46"/>
    </row>
    <row r="51" spans="1:9" ht="15" x14ac:dyDescent="0.2">
      <c r="A51" s="8" t="s">
        <v>233</v>
      </c>
      <c r="B51" s="10"/>
      <c r="C51" s="10"/>
      <c r="D51" s="10"/>
      <c r="E51" s="10"/>
      <c r="F51" s="3"/>
      <c r="G51" s="46"/>
      <c r="H51" s="46"/>
      <c r="I51" s="46"/>
    </row>
    <row r="52" spans="1:9" ht="15" x14ac:dyDescent="0.2">
      <c r="A52" s="13" t="s">
        <v>234</v>
      </c>
      <c r="B52" s="10" t="s">
        <v>195</v>
      </c>
      <c r="C52" s="11" t="s">
        <v>48</v>
      </c>
      <c r="D52" s="10" t="s">
        <v>49</v>
      </c>
      <c r="E52" s="165" t="s">
        <v>196</v>
      </c>
      <c r="F52" s="4" t="s">
        <v>235</v>
      </c>
      <c r="G52" s="46"/>
      <c r="H52" s="46"/>
      <c r="I52" s="46"/>
    </row>
    <row r="53" spans="1:9" ht="15" x14ac:dyDescent="0.2">
      <c r="A53" s="14" t="s">
        <v>39</v>
      </c>
      <c r="B53" s="15" t="s">
        <v>38</v>
      </c>
      <c r="C53" s="15" t="s">
        <v>40</v>
      </c>
      <c r="D53" s="10" t="s">
        <v>41</v>
      </c>
      <c r="E53" s="15" t="s">
        <v>236</v>
      </c>
      <c r="F53" s="3"/>
      <c r="G53" s="46"/>
      <c r="H53" s="46"/>
      <c r="I53" s="46"/>
    </row>
    <row r="54" spans="1:9" ht="15" x14ac:dyDescent="0.2">
      <c r="A54" s="176" t="s">
        <v>42</v>
      </c>
      <c r="B54" s="80">
        <v>-40000</v>
      </c>
      <c r="C54" s="10">
        <v>1</v>
      </c>
      <c r="D54" s="81">
        <v>-40000</v>
      </c>
      <c r="E54" s="81">
        <v>-40000</v>
      </c>
      <c r="F54" s="3"/>
      <c r="G54" s="46"/>
      <c r="H54" s="46"/>
      <c r="I54" s="46"/>
    </row>
    <row r="55" spans="1:9" ht="15" x14ac:dyDescent="0.2">
      <c r="A55" s="176" t="s">
        <v>43</v>
      </c>
      <c r="B55" s="80">
        <v>12000</v>
      </c>
      <c r="C55" s="132">
        <f>1*1/POWER(1+10%,A55)</f>
        <v>0.90909090909090906</v>
      </c>
      <c r="D55" s="81">
        <f>B55*C55</f>
        <v>10909.090909090908</v>
      </c>
      <c r="E55" s="81">
        <f>E54+D55</f>
        <v>-29090.909090909092</v>
      </c>
      <c r="F55" s="3"/>
      <c r="G55" s="46"/>
      <c r="H55" s="46"/>
      <c r="I55" s="46"/>
    </row>
    <row r="56" spans="1:9" ht="15" x14ac:dyDescent="0.2">
      <c r="A56" s="176" t="s">
        <v>44</v>
      </c>
      <c r="B56" s="80">
        <v>12000</v>
      </c>
      <c r="C56" s="132">
        <f>1*1/POWER(1+10%,A56)</f>
        <v>0.82644628099173545</v>
      </c>
      <c r="D56" s="81">
        <f>B56*C56</f>
        <v>9917.355371900825</v>
      </c>
      <c r="E56" s="81">
        <f>E55+D56</f>
        <v>-19173.553719008269</v>
      </c>
      <c r="F56" s="3"/>
      <c r="G56" s="46"/>
      <c r="H56" s="46"/>
      <c r="I56" s="46"/>
    </row>
    <row r="57" spans="1:9" ht="15" x14ac:dyDescent="0.2">
      <c r="A57" s="176" t="s">
        <v>45</v>
      </c>
      <c r="B57" s="80">
        <v>12000</v>
      </c>
      <c r="C57" s="132">
        <f>1*1/POWER(1+10%,A57)</f>
        <v>0.75131480090157754</v>
      </c>
      <c r="D57" s="81">
        <f>B57*C57</f>
        <v>9015.77761081893</v>
      </c>
      <c r="E57" s="81">
        <f>E56+D57</f>
        <v>-10157.776108189339</v>
      </c>
      <c r="F57" s="3"/>
      <c r="G57" s="46"/>
      <c r="H57" s="46"/>
      <c r="I57" s="46"/>
    </row>
    <row r="58" spans="1:9" ht="15" x14ac:dyDescent="0.2">
      <c r="A58" s="176" t="s">
        <v>46</v>
      </c>
      <c r="B58" s="80">
        <v>12000</v>
      </c>
      <c r="C58" s="132">
        <f>1*1/POWER(1+10%,A58)</f>
        <v>0.68301345536507052</v>
      </c>
      <c r="D58" s="81">
        <f>B58*C58</f>
        <v>8196.1614643808462</v>
      </c>
      <c r="E58" s="81">
        <f>E57+D58</f>
        <v>-1961.6146438084925</v>
      </c>
      <c r="F58" s="3"/>
      <c r="G58" s="46"/>
      <c r="H58" s="46"/>
      <c r="I58" s="46"/>
    </row>
    <row r="59" spans="1:9" ht="15" x14ac:dyDescent="0.2">
      <c r="A59" s="176" t="s">
        <v>47</v>
      </c>
      <c r="B59" s="80">
        <v>12000</v>
      </c>
      <c r="C59" s="132">
        <f>1*1/POWER(1+10%,A59)</f>
        <v>0.62092132305915493</v>
      </c>
      <c r="D59" s="81">
        <f>B59*C59</f>
        <v>7451.0558767098591</v>
      </c>
      <c r="E59" s="81">
        <f>E58+D59</f>
        <v>5489.4412329013667</v>
      </c>
      <c r="F59" s="3"/>
      <c r="G59" s="46"/>
      <c r="H59" s="46"/>
      <c r="I59" s="46"/>
    </row>
    <row r="60" spans="1:9" x14ac:dyDescent="0.15">
      <c r="A60" s="13"/>
      <c r="B60" s="10"/>
      <c r="C60" s="10"/>
      <c r="D60" s="81">
        <f>SUM(D55:D59)</f>
        <v>45489.441232901358</v>
      </c>
      <c r="E60" s="10"/>
      <c r="F60" s="3"/>
      <c r="G60" s="46"/>
      <c r="H60" s="46"/>
      <c r="I60" s="46"/>
    </row>
    <row r="61" spans="1:9" x14ac:dyDescent="0.15">
      <c r="A61" s="171" t="s">
        <v>50</v>
      </c>
      <c r="B61" s="172">
        <f>4+E58*-1/D59</f>
        <v>4.2632666666666683</v>
      </c>
      <c r="C61" s="10"/>
      <c r="D61" s="10"/>
      <c r="E61" s="10"/>
      <c r="F61" s="3"/>
      <c r="G61" s="46"/>
      <c r="H61" s="46"/>
      <c r="I61" s="46"/>
    </row>
    <row r="62" spans="1:9" ht="15" x14ac:dyDescent="0.2">
      <c r="A62" s="13" t="s">
        <v>237</v>
      </c>
      <c r="B62" s="10" t="s">
        <v>195</v>
      </c>
      <c r="C62" s="11" t="s">
        <v>48</v>
      </c>
      <c r="D62" s="10" t="s">
        <v>49</v>
      </c>
      <c r="E62" s="165" t="s">
        <v>238</v>
      </c>
      <c r="F62" s="4" t="s">
        <v>239</v>
      </c>
      <c r="G62" s="46"/>
      <c r="H62" s="46"/>
      <c r="I62" s="46"/>
    </row>
    <row r="63" spans="1:9" ht="15" x14ac:dyDescent="0.2">
      <c r="A63" s="14" t="s">
        <v>39</v>
      </c>
      <c r="B63" s="15" t="s">
        <v>38</v>
      </c>
      <c r="C63" s="15" t="s">
        <v>40</v>
      </c>
      <c r="D63" s="10" t="s">
        <v>41</v>
      </c>
      <c r="E63" s="15" t="s">
        <v>197</v>
      </c>
      <c r="F63" s="3"/>
      <c r="G63" s="46"/>
      <c r="H63" s="46"/>
      <c r="I63" s="46"/>
    </row>
    <row r="64" spans="1:9" ht="15" x14ac:dyDescent="0.2">
      <c r="A64" s="176" t="s">
        <v>42</v>
      </c>
      <c r="B64" s="80">
        <v>-40000</v>
      </c>
      <c r="C64" s="10">
        <v>1</v>
      </c>
      <c r="D64" s="81">
        <v>-40000</v>
      </c>
      <c r="E64" s="81">
        <v>-40000</v>
      </c>
      <c r="F64" s="3"/>
      <c r="G64" s="46"/>
      <c r="H64" s="46"/>
      <c r="I64" s="46"/>
    </row>
    <row r="65" spans="1:9" ht="15" x14ac:dyDescent="0.2">
      <c r="A65" s="176" t="s">
        <v>43</v>
      </c>
      <c r="B65" s="80">
        <v>10000</v>
      </c>
      <c r="C65" s="132">
        <f>1*1/POWER(1+10%,A65)</f>
        <v>0.90909090909090906</v>
      </c>
      <c r="D65" s="81">
        <f>B65*C65</f>
        <v>9090.9090909090901</v>
      </c>
      <c r="E65" s="81">
        <f>E64+D65</f>
        <v>-30909.090909090912</v>
      </c>
      <c r="F65" s="3"/>
      <c r="G65" s="46"/>
      <c r="H65" s="46"/>
      <c r="I65" s="46"/>
    </row>
    <row r="66" spans="1:9" ht="15" x14ac:dyDescent="0.2">
      <c r="A66" s="176" t="s">
        <v>44</v>
      </c>
      <c r="B66" s="80">
        <v>11000</v>
      </c>
      <c r="C66" s="132">
        <f>1*1/POWER(1+10%,A66)</f>
        <v>0.82644628099173545</v>
      </c>
      <c r="D66" s="81">
        <f>B66*C66</f>
        <v>9090.9090909090901</v>
      </c>
      <c r="E66" s="81">
        <f>E65+D66</f>
        <v>-21818.181818181823</v>
      </c>
      <c r="F66" s="3"/>
      <c r="G66" s="46"/>
      <c r="H66" s="46"/>
      <c r="I66" s="46"/>
    </row>
    <row r="67" spans="1:9" ht="15" x14ac:dyDescent="0.2">
      <c r="A67" s="176" t="s">
        <v>45</v>
      </c>
      <c r="B67" s="80">
        <v>12000</v>
      </c>
      <c r="C67" s="132">
        <f>1*1/POWER(1+10%,A67)</f>
        <v>0.75131480090157754</v>
      </c>
      <c r="D67" s="81">
        <f>B67*C67</f>
        <v>9015.77761081893</v>
      </c>
      <c r="E67" s="81">
        <f>E66+D67</f>
        <v>-12802.404207362893</v>
      </c>
      <c r="F67" s="3"/>
      <c r="G67" s="46"/>
      <c r="H67" s="46"/>
      <c r="I67" s="46"/>
    </row>
    <row r="68" spans="1:9" ht="15" x14ac:dyDescent="0.2">
      <c r="A68" s="176" t="s">
        <v>46</v>
      </c>
      <c r="B68" s="80">
        <v>13000</v>
      </c>
      <c r="C68" s="132">
        <f>1*1/POWER(1+10%,A68)</f>
        <v>0.68301345536507052</v>
      </c>
      <c r="D68" s="81">
        <f>B68*C68</f>
        <v>8879.1749197459176</v>
      </c>
      <c r="E68" s="81">
        <f>E67+D68</f>
        <v>-3923.2292876169759</v>
      </c>
      <c r="F68" s="3"/>
      <c r="G68" s="46"/>
      <c r="H68" s="46"/>
      <c r="I68" s="46"/>
    </row>
    <row r="69" spans="1:9" ht="15" x14ac:dyDescent="0.2">
      <c r="A69" s="176" t="s">
        <v>47</v>
      </c>
      <c r="B69" s="80">
        <v>14000</v>
      </c>
      <c r="C69" s="132">
        <f>1*1/POWER(1+10%,A69)</f>
        <v>0.62092132305915493</v>
      </c>
      <c r="D69" s="81">
        <f>B69*C69</f>
        <v>8692.898522828169</v>
      </c>
      <c r="E69" s="81">
        <f>E68+D69</f>
        <v>4769.6692352111932</v>
      </c>
      <c r="F69" s="3"/>
      <c r="G69" s="46"/>
      <c r="H69" s="46"/>
      <c r="I69" s="46"/>
    </row>
    <row r="70" spans="1:9" x14ac:dyDescent="0.15">
      <c r="A70" s="13"/>
      <c r="B70" s="10"/>
      <c r="C70" s="10"/>
      <c r="D70" s="81">
        <f>SUM(D65:D69)</f>
        <v>44769.6692352112</v>
      </c>
      <c r="E70" s="80"/>
      <c r="F70" s="3"/>
      <c r="G70" s="46"/>
      <c r="H70" s="46"/>
      <c r="I70" s="46"/>
    </row>
    <row r="71" spans="1:9" ht="15" thickBot="1" x14ac:dyDescent="0.2">
      <c r="A71" s="177" t="s">
        <v>50</v>
      </c>
      <c r="B71" s="83">
        <f>4+E68*-1/D69</f>
        <v>4.4513142857142869</v>
      </c>
      <c r="C71" s="78"/>
      <c r="D71" s="78"/>
      <c r="E71" s="78"/>
      <c r="F71" s="161"/>
      <c r="G71" s="46"/>
      <c r="H71" s="46"/>
      <c r="I71" s="46"/>
    </row>
    <row r="72" spans="1:9" x14ac:dyDescent="0.15">
      <c r="A72" s="46"/>
      <c r="B72" s="46"/>
      <c r="C72" s="46"/>
      <c r="D72" s="46"/>
      <c r="E72" s="46"/>
      <c r="F72" s="46"/>
      <c r="G72" s="46"/>
      <c r="H72" s="46"/>
      <c r="I72" s="46"/>
    </row>
    <row r="73" spans="1:9" x14ac:dyDescent="0.15">
      <c r="A73" s="46"/>
      <c r="B73" s="46"/>
      <c r="C73" s="46"/>
      <c r="D73" s="46"/>
      <c r="E73" s="46"/>
      <c r="F73" s="46"/>
      <c r="G73" s="46"/>
      <c r="H73" s="46"/>
      <c r="I73" s="46"/>
    </row>
    <row r="74" spans="1:9" x14ac:dyDescent="0.15">
      <c r="A74" s="46"/>
      <c r="B74" s="46"/>
      <c r="C74" s="46"/>
      <c r="D74" s="46"/>
      <c r="E74" s="46"/>
      <c r="F74" s="46"/>
      <c r="G74" s="46"/>
      <c r="H74" s="46"/>
      <c r="I74" s="46"/>
    </row>
  </sheetData>
  <mergeCells count="17">
    <mergeCell ref="A1:F1"/>
    <mergeCell ref="A18:E18"/>
    <mergeCell ref="C26:D26"/>
    <mergeCell ref="C27:D27"/>
    <mergeCell ref="A19:A20"/>
    <mergeCell ref="B19:B20"/>
    <mergeCell ref="C19:D19"/>
    <mergeCell ref="C20:D20"/>
    <mergeCell ref="C25:D25"/>
    <mergeCell ref="E19:E20"/>
    <mergeCell ref="C21:D21"/>
    <mergeCell ref="C22:D22"/>
    <mergeCell ref="C23:D23"/>
    <mergeCell ref="C24:D24"/>
    <mergeCell ref="C28:D28"/>
    <mergeCell ref="C29:D29"/>
    <mergeCell ref="A42:F42"/>
  </mergeCells>
  <phoneticPr fontId="1" type="noConversion"/>
  <hyperlinks>
    <hyperlink ref="G2" location="目录!A1" display="返回目录"/>
  </hyperlinks>
  <printOptions horizontalCentered="1"/>
  <pageMargins left="0.74803149606299213" right="0.74803149606299213" top="0.53" bottom="0.81" header="0.36" footer="0.51181102362204722"/>
  <pageSetup paperSize="9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J73"/>
  <sheetViews>
    <sheetView workbookViewId="0">
      <selection sqref="A1:I1"/>
    </sheetView>
  </sheetViews>
  <sheetFormatPr defaultRowHeight="14.25" x14ac:dyDescent="0.15"/>
  <cols>
    <col min="1" max="1" width="23" bestFit="1" customWidth="1"/>
    <col min="2" max="2" width="13.125" bestFit="1" customWidth="1"/>
    <col min="3" max="3" width="10.5" bestFit="1" customWidth="1"/>
    <col min="4" max="4" width="12.5" customWidth="1"/>
    <col min="5" max="5" width="20.125" bestFit="1" customWidth="1"/>
    <col min="6" max="6" width="11.125" customWidth="1"/>
    <col min="7" max="7" width="11.625" bestFit="1" customWidth="1"/>
    <col min="8" max="8" width="10.5" bestFit="1" customWidth="1"/>
    <col min="9" max="9" width="13.875" bestFit="1" customWidth="1"/>
  </cols>
  <sheetData>
    <row r="1" spans="1:10" ht="29.25" x14ac:dyDescent="0.5">
      <c r="A1" s="180" t="s">
        <v>65</v>
      </c>
      <c r="B1" s="180"/>
      <c r="C1" s="180"/>
      <c r="D1" s="180"/>
      <c r="E1" s="180"/>
      <c r="F1" s="180"/>
      <c r="G1" s="180"/>
      <c r="H1" s="180"/>
      <c r="I1" s="180"/>
    </row>
    <row r="2" spans="1:10" x14ac:dyDescent="0.15">
      <c r="A2" s="192" t="s">
        <v>155</v>
      </c>
      <c r="B2" s="192"/>
      <c r="C2" s="189" t="s">
        <v>165</v>
      </c>
      <c r="D2" s="189"/>
      <c r="E2" s="189"/>
      <c r="F2" s="189"/>
      <c r="G2" s="108"/>
      <c r="H2" s="108"/>
      <c r="I2" s="109" t="s">
        <v>151</v>
      </c>
      <c r="J2" s="108"/>
    </row>
    <row r="3" spans="1:10" x14ac:dyDescent="0.15">
      <c r="A3" s="190" t="s">
        <v>54</v>
      </c>
      <c r="B3" s="190"/>
      <c r="C3" s="189" t="s">
        <v>166</v>
      </c>
      <c r="D3" s="189"/>
      <c r="E3" s="189"/>
      <c r="F3" s="189"/>
      <c r="G3" s="108"/>
      <c r="H3" s="108"/>
      <c r="I3" s="108"/>
      <c r="J3" s="108"/>
    </row>
    <row r="4" spans="1:10" x14ac:dyDescent="0.15">
      <c r="A4" s="190" t="s">
        <v>55</v>
      </c>
      <c r="B4" s="190"/>
      <c r="C4" s="189" t="s">
        <v>167</v>
      </c>
      <c r="D4" s="189"/>
      <c r="E4" s="189"/>
      <c r="F4" s="189"/>
      <c r="G4" s="108"/>
      <c r="H4" s="108"/>
      <c r="I4" s="108"/>
      <c r="J4" s="108"/>
    </row>
    <row r="5" spans="1:10" ht="15" thickBot="1" x14ac:dyDescent="0.2">
      <c r="A5" s="84" t="s">
        <v>56</v>
      </c>
      <c r="B5" s="190" t="s">
        <v>168</v>
      </c>
      <c r="C5" s="190"/>
      <c r="D5" s="190"/>
      <c r="E5" s="190"/>
      <c r="F5" s="189" t="s">
        <v>156</v>
      </c>
      <c r="G5" s="189"/>
      <c r="H5" s="189"/>
      <c r="I5" s="189"/>
      <c r="J5" s="108"/>
    </row>
    <row r="6" spans="1:10" x14ac:dyDescent="0.15">
      <c r="A6" s="85"/>
      <c r="B6" s="86" t="s">
        <v>58</v>
      </c>
      <c r="C6" s="86" t="s">
        <v>59</v>
      </c>
      <c r="D6" s="86" t="s">
        <v>60</v>
      </c>
      <c r="E6" s="86" t="s">
        <v>61</v>
      </c>
      <c r="F6" s="86" t="s">
        <v>58</v>
      </c>
      <c r="G6" s="86" t="s">
        <v>59</v>
      </c>
      <c r="H6" s="86" t="s">
        <v>60</v>
      </c>
      <c r="I6" s="87" t="s">
        <v>61</v>
      </c>
      <c r="J6" s="108"/>
    </row>
    <row r="7" spans="1:10" x14ac:dyDescent="0.15">
      <c r="A7" s="88">
        <v>0</v>
      </c>
      <c r="B7" s="89"/>
      <c r="C7" s="89"/>
      <c r="D7" s="89"/>
      <c r="E7" s="89">
        <v>80000</v>
      </c>
      <c r="F7" s="89"/>
      <c r="G7" s="89"/>
      <c r="H7" s="89"/>
      <c r="I7" s="90">
        <v>45000</v>
      </c>
      <c r="J7" s="108"/>
    </row>
    <row r="8" spans="1:10" x14ac:dyDescent="0.15">
      <c r="A8" s="88">
        <v>1</v>
      </c>
      <c r="B8" s="89">
        <v>20000</v>
      </c>
      <c r="C8" s="89">
        <v>7000</v>
      </c>
      <c r="D8" s="91">
        <f>B8+C8</f>
        <v>27000</v>
      </c>
      <c r="E8" s="91">
        <f>E7-B8</f>
        <v>60000</v>
      </c>
      <c r="F8" s="89">
        <v>15000</v>
      </c>
      <c r="G8" s="89">
        <v>8000</v>
      </c>
      <c r="H8" s="89">
        <f>F8+G8</f>
        <v>23000</v>
      </c>
      <c r="I8" s="90">
        <f>I7-F8</f>
        <v>30000</v>
      </c>
      <c r="J8" s="108"/>
    </row>
    <row r="9" spans="1:10" x14ac:dyDescent="0.15">
      <c r="A9" s="88">
        <v>2</v>
      </c>
      <c r="B9" s="89">
        <v>20000</v>
      </c>
      <c r="C9" s="89">
        <v>10000</v>
      </c>
      <c r="D9" s="91">
        <f>B8+C9</f>
        <v>30000</v>
      </c>
      <c r="E9" s="91">
        <f>E8-B9</f>
        <v>40000</v>
      </c>
      <c r="F9" s="89">
        <v>15000</v>
      </c>
      <c r="G9" s="89">
        <v>10000</v>
      </c>
      <c r="H9" s="89">
        <f>F9+G9</f>
        <v>25000</v>
      </c>
      <c r="I9" s="90">
        <f>I8-F9</f>
        <v>15000</v>
      </c>
      <c r="J9" s="108"/>
    </row>
    <row r="10" spans="1:10" x14ac:dyDescent="0.15">
      <c r="A10" s="88">
        <v>3</v>
      </c>
      <c r="B10" s="89">
        <v>20000</v>
      </c>
      <c r="C10" s="89">
        <v>15000</v>
      </c>
      <c r="D10" s="91">
        <f>B9+C10</f>
        <v>35000</v>
      </c>
      <c r="E10" s="91">
        <f>E9-B10</f>
        <v>20000</v>
      </c>
      <c r="F10" s="89">
        <v>15000</v>
      </c>
      <c r="G10" s="89">
        <v>12000</v>
      </c>
      <c r="H10" s="89">
        <f>F10+G10</f>
        <v>27000</v>
      </c>
      <c r="I10" s="90">
        <f>I9-F10</f>
        <v>0</v>
      </c>
      <c r="J10" s="108"/>
    </row>
    <row r="11" spans="1:10" x14ac:dyDescent="0.15">
      <c r="A11" s="88">
        <v>4</v>
      </c>
      <c r="B11" s="89">
        <v>20000</v>
      </c>
      <c r="C11" s="89">
        <v>20000</v>
      </c>
      <c r="D11" s="91">
        <f>B10+C11</f>
        <v>40000</v>
      </c>
      <c r="E11" s="91">
        <f>E10-B11</f>
        <v>0</v>
      </c>
      <c r="F11" s="89"/>
      <c r="G11" s="89"/>
      <c r="H11" s="89"/>
      <c r="I11" s="90"/>
      <c r="J11" s="108"/>
    </row>
    <row r="12" spans="1:10" x14ac:dyDescent="0.15">
      <c r="A12" s="92" t="s">
        <v>63</v>
      </c>
      <c r="B12" s="89"/>
      <c r="C12" s="89">
        <f>SUM(C8:C11)/4</f>
        <v>13000</v>
      </c>
      <c r="D12" s="91"/>
      <c r="E12" s="91">
        <f>(E7/2+E8+E9+E10)/4</f>
        <v>40000</v>
      </c>
      <c r="F12" s="89"/>
      <c r="G12" s="89">
        <f>SUM(G8:G11)/3</f>
        <v>10000</v>
      </c>
      <c r="H12" s="89"/>
      <c r="I12" s="90">
        <f>(I7/2+I8+I9+I10)/3</f>
        <v>22500</v>
      </c>
      <c r="J12" s="108"/>
    </row>
    <row r="13" spans="1:10" ht="15" thickBot="1" x14ac:dyDescent="0.2">
      <c r="A13" s="93" t="s">
        <v>62</v>
      </c>
      <c r="B13" s="94" t="s">
        <v>64</v>
      </c>
      <c r="C13" s="94"/>
      <c r="D13" s="94"/>
      <c r="E13" s="95">
        <f>C12/E12*100</f>
        <v>32.5</v>
      </c>
      <c r="F13" s="94"/>
      <c r="G13" s="94"/>
      <c r="H13" s="94"/>
      <c r="I13" s="96">
        <f>G12/I12*100</f>
        <v>44.444444444444443</v>
      </c>
      <c r="J13" s="108"/>
    </row>
    <row r="14" spans="1:10" x14ac:dyDescent="0.15">
      <c r="A14" s="108"/>
      <c r="B14" s="108"/>
      <c r="C14" s="108"/>
      <c r="D14" s="108"/>
      <c r="E14" s="108"/>
      <c r="F14" s="108"/>
      <c r="G14" s="108"/>
      <c r="H14" s="108"/>
      <c r="I14" s="108"/>
      <c r="J14" s="108"/>
    </row>
    <row r="15" spans="1:10" x14ac:dyDescent="0.15">
      <c r="A15" s="108"/>
      <c r="B15" s="108"/>
      <c r="C15" s="108"/>
      <c r="D15" s="108"/>
      <c r="E15" s="108"/>
      <c r="F15" s="108"/>
      <c r="G15" s="108"/>
      <c r="H15" s="108"/>
      <c r="I15" s="108"/>
      <c r="J15" s="108"/>
    </row>
    <row r="16" spans="1:10" x14ac:dyDescent="0.15">
      <c r="A16" s="192" t="s">
        <v>157</v>
      </c>
      <c r="B16" s="192"/>
      <c r="C16" s="108"/>
      <c r="D16" s="108"/>
      <c r="E16" s="108"/>
      <c r="F16" s="108"/>
      <c r="G16" s="108"/>
      <c r="H16" s="108"/>
      <c r="I16" s="108"/>
      <c r="J16" s="108"/>
    </row>
    <row r="17" spans="1:10" x14ac:dyDescent="0.15">
      <c r="A17" s="193" t="s">
        <v>169</v>
      </c>
      <c r="B17" s="193"/>
      <c r="C17" s="191" t="s">
        <v>67</v>
      </c>
      <c r="D17" s="191"/>
      <c r="E17" s="190"/>
      <c r="F17" s="190"/>
      <c r="G17" s="190"/>
      <c r="H17" s="108"/>
      <c r="I17" s="108"/>
      <c r="J17" s="108"/>
    </row>
    <row r="18" spans="1:10" ht="15" customHeight="1" thickBot="1" x14ac:dyDescent="0.2">
      <c r="A18" s="190" t="s">
        <v>158</v>
      </c>
      <c r="B18" s="190"/>
      <c r="C18" s="190"/>
      <c r="D18" s="190"/>
      <c r="E18" s="190"/>
      <c r="F18" s="190"/>
      <c r="G18" s="108"/>
      <c r="H18" s="108"/>
      <c r="I18" s="108"/>
      <c r="J18" s="108"/>
    </row>
    <row r="19" spans="1:10" x14ac:dyDescent="0.15">
      <c r="A19" s="108"/>
      <c r="B19" s="110" t="s">
        <v>68</v>
      </c>
      <c r="C19" s="111">
        <v>0.1</v>
      </c>
      <c r="D19" s="112"/>
      <c r="E19" s="112"/>
      <c r="F19" s="112"/>
      <c r="G19" s="112"/>
      <c r="H19" s="113"/>
      <c r="I19" s="108"/>
      <c r="J19" s="108"/>
    </row>
    <row r="20" spans="1:10" x14ac:dyDescent="0.15">
      <c r="A20" s="108"/>
      <c r="B20" s="105" t="s">
        <v>37</v>
      </c>
      <c r="C20" s="104">
        <v>5</v>
      </c>
      <c r="D20" s="104"/>
      <c r="E20" s="104"/>
      <c r="F20" s="104"/>
      <c r="G20" s="104"/>
      <c r="H20" s="114"/>
      <c r="I20" s="108"/>
      <c r="J20" s="108"/>
    </row>
    <row r="21" spans="1:10" x14ac:dyDescent="0.15">
      <c r="A21" s="108"/>
      <c r="B21" s="105" t="s">
        <v>57</v>
      </c>
      <c r="C21" s="89">
        <v>12000</v>
      </c>
      <c r="D21" s="104"/>
      <c r="E21" s="104"/>
      <c r="F21" s="104"/>
      <c r="G21" s="104"/>
      <c r="H21" s="114"/>
      <c r="I21" s="108"/>
      <c r="J21" s="108"/>
    </row>
    <row r="22" spans="1:10" x14ac:dyDescent="0.15">
      <c r="A22" s="108"/>
      <c r="B22" s="105" t="s">
        <v>69</v>
      </c>
      <c r="C22" s="89">
        <v>40000</v>
      </c>
      <c r="D22" s="104"/>
      <c r="E22" s="104"/>
      <c r="F22" s="104"/>
      <c r="G22" s="104"/>
      <c r="H22" s="114"/>
      <c r="I22" s="108"/>
      <c r="J22" s="108"/>
    </row>
    <row r="23" spans="1:10" ht="15" thickBot="1" x14ac:dyDescent="0.2">
      <c r="A23" s="108"/>
      <c r="B23" s="115" t="s">
        <v>70</v>
      </c>
      <c r="C23" s="116">
        <f>E23*F23</f>
        <v>45489.441232901409</v>
      </c>
      <c r="D23" s="94"/>
      <c r="E23" s="116">
        <f>C21</f>
        <v>12000</v>
      </c>
      <c r="F23" s="117">
        <f>1*1/C19*(1-1/POWER(1+C19,C20))</f>
        <v>3.7907867694084505</v>
      </c>
      <c r="G23" s="116">
        <f>C22</f>
        <v>40000</v>
      </c>
      <c r="H23" s="118">
        <f>E23*F23-G23</f>
        <v>5489.4412329014085</v>
      </c>
      <c r="I23" s="108"/>
      <c r="J23" s="108"/>
    </row>
    <row r="24" spans="1:10" x14ac:dyDescent="0.15">
      <c r="A24" s="108"/>
      <c r="B24" s="108"/>
      <c r="C24" s="108"/>
      <c r="D24" s="108"/>
      <c r="E24" s="108"/>
      <c r="F24" s="108"/>
      <c r="G24" s="108"/>
      <c r="H24" s="108"/>
      <c r="I24" s="108"/>
      <c r="J24" s="108"/>
    </row>
    <row r="25" spans="1:10" x14ac:dyDescent="0.15">
      <c r="A25" s="108"/>
      <c r="B25" s="108"/>
      <c r="C25" s="108"/>
      <c r="D25" s="108"/>
      <c r="E25" s="108"/>
      <c r="F25" s="108"/>
      <c r="G25" s="108"/>
      <c r="H25" s="108"/>
      <c r="I25" s="108"/>
      <c r="J25" s="108"/>
    </row>
    <row r="26" spans="1:10" x14ac:dyDescent="0.15">
      <c r="A26" s="191" t="s">
        <v>159</v>
      </c>
      <c r="B26" s="191"/>
      <c r="C26" s="191"/>
      <c r="D26" s="191"/>
      <c r="E26" s="108"/>
      <c r="F26" s="108"/>
      <c r="G26" s="108"/>
      <c r="H26" s="108"/>
      <c r="I26" s="108"/>
      <c r="J26" s="108"/>
    </row>
    <row r="27" spans="1:10" ht="15" thickBot="1" x14ac:dyDescent="0.2">
      <c r="A27" s="189" t="s">
        <v>170</v>
      </c>
      <c r="B27" s="189"/>
      <c r="C27" s="189"/>
      <c r="D27" s="84" t="s">
        <v>171</v>
      </c>
      <c r="E27" s="97">
        <v>0.1</v>
      </c>
      <c r="F27" s="84"/>
      <c r="G27" s="108"/>
      <c r="H27" s="108"/>
      <c r="I27" s="108"/>
      <c r="J27" s="108"/>
    </row>
    <row r="28" spans="1:10" x14ac:dyDescent="0.15">
      <c r="A28" s="98" t="s">
        <v>71</v>
      </c>
      <c r="B28" s="86" t="s">
        <v>72</v>
      </c>
      <c r="C28" s="86" t="s">
        <v>73</v>
      </c>
      <c r="D28" s="86" t="s">
        <v>74</v>
      </c>
      <c r="E28" s="86" t="s">
        <v>75</v>
      </c>
      <c r="F28" s="87" t="s">
        <v>70</v>
      </c>
      <c r="G28" s="108"/>
      <c r="H28" s="108"/>
      <c r="I28" s="108"/>
      <c r="J28" s="108"/>
    </row>
    <row r="29" spans="1:10" x14ac:dyDescent="0.15">
      <c r="A29" s="88">
        <v>1</v>
      </c>
      <c r="B29" s="89">
        <v>10000</v>
      </c>
      <c r="C29" s="119">
        <f>1/POWER(1+E27,A29)</f>
        <v>0.90909090909090906</v>
      </c>
      <c r="D29" s="91">
        <f>B29*C29</f>
        <v>9090.9090909090901</v>
      </c>
      <c r="E29" s="89"/>
      <c r="F29" s="90"/>
      <c r="G29" s="108"/>
      <c r="H29" s="108"/>
      <c r="I29" s="108"/>
      <c r="J29" s="108"/>
    </row>
    <row r="30" spans="1:10" x14ac:dyDescent="0.15">
      <c r="A30" s="88">
        <v>2</v>
      </c>
      <c r="B30" s="89">
        <v>11000</v>
      </c>
      <c r="C30" s="119">
        <f>1/POWER(1+E27,A30)</f>
        <v>0.82644628099173545</v>
      </c>
      <c r="D30" s="91">
        <f>C30*B30</f>
        <v>9090.9090909090901</v>
      </c>
      <c r="E30" s="89"/>
      <c r="F30" s="90"/>
      <c r="G30" s="108"/>
      <c r="H30" s="108"/>
      <c r="I30" s="108"/>
      <c r="J30" s="108"/>
    </row>
    <row r="31" spans="1:10" x14ac:dyDescent="0.15">
      <c r="A31" s="88">
        <v>3</v>
      </c>
      <c r="B31" s="89">
        <v>12000</v>
      </c>
      <c r="C31" s="119">
        <f>1/POWER(1+E27,A31)</f>
        <v>0.75131480090157754</v>
      </c>
      <c r="D31" s="91">
        <f>B31*C31</f>
        <v>9015.77761081893</v>
      </c>
      <c r="E31" s="89"/>
      <c r="F31" s="90"/>
      <c r="G31" s="108"/>
      <c r="H31" s="108"/>
      <c r="I31" s="108"/>
      <c r="J31" s="108"/>
    </row>
    <row r="32" spans="1:10" x14ac:dyDescent="0.15">
      <c r="A32" s="88">
        <v>4</v>
      </c>
      <c r="B32" s="89">
        <v>13000</v>
      </c>
      <c r="C32" s="119">
        <f>1/POWER(1+E27,A32)</f>
        <v>0.68301345536507052</v>
      </c>
      <c r="D32" s="91">
        <f>B32*C32</f>
        <v>8879.1749197459176</v>
      </c>
      <c r="E32" s="89"/>
      <c r="F32" s="90"/>
      <c r="G32" s="108"/>
      <c r="H32" s="108"/>
      <c r="I32" s="108"/>
      <c r="J32" s="108"/>
    </row>
    <row r="33" spans="1:10" x14ac:dyDescent="0.15">
      <c r="A33" s="88">
        <v>5</v>
      </c>
      <c r="B33" s="89">
        <v>14000</v>
      </c>
      <c r="C33" s="119">
        <f>1/POWER(1+E27,A33)</f>
        <v>0.62092132305915493</v>
      </c>
      <c r="D33" s="91">
        <f>B33*C33</f>
        <v>8692.898522828169</v>
      </c>
      <c r="E33" s="89"/>
      <c r="F33" s="90"/>
      <c r="G33" s="108"/>
      <c r="H33" s="108"/>
      <c r="I33" s="108"/>
      <c r="J33" s="108"/>
    </row>
    <row r="34" spans="1:10" x14ac:dyDescent="0.15">
      <c r="A34" s="99" t="s">
        <v>94</v>
      </c>
      <c r="B34" s="104"/>
      <c r="C34" s="104"/>
      <c r="D34" s="91">
        <f>SUM(D29:D33)</f>
        <v>44769.6692352112</v>
      </c>
      <c r="E34" s="89">
        <v>40000</v>
      </c>
      <c r="F34" s="120">
        <f>D34-E34</f>
        <v>4769.6692352112004</v>
      </c>
      <c r="G34" s="108"/>
      <c r="H34" s="108"/>
      <c r="I34" s="108"/>
      <c r="J34" s="108"/>
    </row>
    <row r="35" spans="1:10" ht="15" thickBot="1" x14ac:dyDescent="0.2">
      <c r="A35" s="100" t="s">
        <v>160</v>
      </c>
      <c r="B35" s="94"/>
      <c r="C35" s="94"/>
      <c r="D35" s="94"/>
      <c r="E35" s="94"/>
      <c r="F35" s="121">
        <f>NPV(10%,-40000,10000,11000,12000,13000,14000)</f>
        <v>4336.0629411010823</v>
      </c>
      <c r="G35" s="108"/>
      <c r="H35" s="108"/>
      <c r="I35" s="108"/>
      <c r="J35" s="108"/>
    </row>
    <row r="36" spans="1:10" x14ac:dyDescent="0.15">
      <c r="A36" s="108"/>
      <c r="B36" s="108"/>
      <c r="C36" s="108"/>
      <c r="D36" s="108"/>
      <c r="E36" s="108"/>
      <c r="F36" s="108"/>
      <c r="G36" s="108"/>
      <c r="H36" s="108"/>
      <c r="I36" s="108"/>
      <c r="J36" s="108"/>
    </row>
    <row r="37" spans="1:10" ht="15" thickBot="1" x14ac:dyDescent="0.2">
      <c r="A37" s="191" t="s">
        <v>172</v>
      </c>
      <c r="B37" s="191"/>
      <c r="C37" s="191"/>
      <c r="D37" s="191"/>
      <c r="E37" s="108"/>
      <c r="F37" s="108"/>
      <c r="G37" s="108"/>
      <c r="H37" s="108"/>
      <c r="I37" s="108"/>
      <c r="J37" s="108"/>
    </row>
    <row r="38" spans="1:10" x14ac:dyDescent="0.15">
      <c r="A38" s="98" t="s">
        <v>82</v>
      </c>
      <c r="B38" s="86" t="s">
        <v>83</v>
      </c>
      <c r="C38" s="86" t="s">
        <v>76</v>
      </c>
      <c r="D38" s="86" t="s">
        <v>77</v>
      </c>
      <c r="E38" s="86" t="s">
        <v>78</v>
      </c>
      <c r="F38" s="86" t="s">
        <v>79</v>
      </c>
      <c r="G38" s="86" t="s">
        <v>80</v>
      </c>
      <c r="H38" s="86" t="s">
        <v>81</v>
      </c>
      <c r="I38" s="87" t="s">
        <v>86</v>
      </c>
      <c r="J38" s="108"/>
    </row>
    <row r="39" spans="1:10" x14ac:dyDescent="0.15">
      <c r="A39" s="122">
        <v>500000</v>
      </c>
      <c r="B39" s="104">
        <v>10</v>
      </c>
      <c r="C39" s="123">
        <v>0.12</v>
      </c>
      <c r="D39" s="91">
        <f>(A39-E39)/10</f>
        <v>44000</v>
      </c>
      <c r="E39" s="89">
        <v>60000</v>
      </c>
      <c r="F39" s="89">
        <v>500000</v>
      </c>
      <c r="G39" s="89">
        <v>360000</v>
      </c>
      <c r="H39" s="123">
        <v>0.33</v>
      </c>
      <c r="I39" s="114"/>
      <c r="J39" s="108"/>
    </row>
    <row r="40" spans="1:10" x14ac:dyDescent="0.15">
      <c r="A40" s="194" t="s">
        <v>85</v>
      </c>
      <c r="B40" s="195"/>
      <c r="C40" s="195"/>
      <c r="D40" s="104"/>
      <c r="E40" s="104"/>
      <c r="F40" s="104"/>
      <c r="G40" s="104"/>
      <c r="H40" s="104"/>
      <c r="I40" s="120">
        <f>F39-G39-D39</f>
        <v>96000</v>
      </c>
      <c r="J40" s="108"/>
    </row>
    <row r="41" spans="1:10" x14ac:dyDescent="0.15">
      <c r="A41" s="194" t="s">
        <v>84</v>
      </c>
      <c r="B41" s="195"/>
      <c r="C41" s="195"/>
      <c r="D41" s="104"/>
      <c r="E41" s="104"/>
      <c r="F41" s="104"/>
      <c r="G41" s="104"/>
      <c r="H41" s="104"/>
      <c r="I41" s="120">
        <f>I40*(1-33%)</f>
        <v>64319.999999999993</v>
      </c>
      <c r="J41" s="108"/>
    </row>
    <row r="42" spans="1:10" x14ac:dyDescent="0.15">
      <c r="A42" s="194" t="s">
        <v>38</v>
      </c>
      <c r="B42" s="195"/>
      <c r="C42" s="195"/>
      <c r="D42" s="104"/>
      <c r="E42" s="104"/>
      <c r="F42" s="104"/>
      <c r="G42" s="104"/>
      <c r="H42" s="104"/>
      <c r="I42" s="120">
        <f>I41+D39</f>
        <v>108320</v>
      </c>
      <c r="J42" s="108"/>
    </row>
    <row r="43" spans="1:10" x14ac:dyDescent="0.15">
      <c r="A43" s="194" t="s">
        <v>173</v>
      </c>
      <c r="B43" s="195"/>
      <c r="C43" s="195"/>
      <c r="D43" s="104"/>
      <c r="E43" s="104"/>
      <c r="F43" s="104"/>
      <c r="G43" s="104"/>
      <c r="H43" s="104"/>
      <c r="I43" s="120">
        <f>I42*1*1/C39*(1-1/POWER(1+C39,B39))</f>
        <v>612032.15843746508</v>
      </c>
      <c r="J43" s="108"/>
    </row>
    <row r="44" spans="1:10" x14ac:dyDescent="0.15">
      <c r="A44" s="194" t="s">
        <v>174</v>
      </c>
      <c r="B44" s="195"/>
      <c r="C44" s="195"/>
      <c r="D44" s="104"/>
      <c r="E44" s="104"/>
      <c r="F44" s="104"/>
      <c r="G44" s="104"/>
      <c r="H44" s="104"/>
      <c r="I44" s="120">
        <f>E39*1/POWER(1+C39,B39)</f>
        <v>19318.394195441761</v>
      </c>
      <c r="J44" s="108"/>
    </row>
    <row r="45" spans="1:10" x14ac:dyDescent="0.15">
      <c r="A45" s="198" t="s">
        <v>87</v>
      </c>
      <c r="B45" s="199"/>
      <c r="C45" s="199"/>
      <c r="D45" s="104"/>
      <c r="E45" s="104"/>
      <c r="F45" s="104"/>
      <c r="G45" s="104"/>
      <c r="H45" s="104"/>
      <c r="I45" s="120">
        <f>(I43+I44)-A39</f>
        <v>131350.55263290682</v>
      </c>
      <c r="J45" s="108"/>
    </row>
    <row r="46" spans="1:10" ht="15" thickBot="1" x14ac:dyDescent="0.2">
      <c r="A46" s="200" t="s">
        <v>92</v>
      </c>
      <c r="B46" s="201"/>
      <c r="C46" s="201"/>
      <c r="D46" s="94"/>
      <c r="E46" s="94"/>
      <c r="F46" s="94"/>
      <c r="G46" s="94"/>
      <c r="H46" s="94"/>
      <c r="I46" s="124">
        <f>(I43+I44)/A39</f>
        <v>1.2627011052658137</v>
      </c>
      <c r="J46" s="108"/>
    </row>
    <row r="47" spans="1:10" x14ac:dyDescent="0.15">
      <c r="A47" s="108"/>
      <c r="B47" s="108"/>
      <c r="C47" s="108"/>
      <c r="D47" s="108"/>
      <c r="E47" s="108"/>
      <c r="F47" s="108"/>
      <c r="G47" s="108"/>
      <c r="H47" s="108"/>
      <c r="I47" s="108"/>
      <c r="J47" s="108"/>
    </row>
    <row r="48" spans="1:10" ht="15" thickBot="1" x14ac:dyDescent="0.2">
      <c r="A48" s="191" t="s">
        <v>161</v>
      </c>
      <c r="B48" s="191"/>
      <c r="C48" s="191"/>
      <c r="D48" s="191"/>
      <c r="E48" s="108"/>
      <c r="F48" s="108"/>
      <c r="G48" s="108"/>
      <c r="H48" s="108"/>
      <c r="I48" s="108"/>
      <c r="J48" s="108"/>
    </row>
    <row r="49" spans="1:10" x14ac:dyDescent="0.15">
      <c r="A49" s="85" t="s">
        <v>162</v>
      </c>
      <c r="B49" s="86" t="s">
        <v>175</v>
      </c>
      <c r="C49" s="86" t="s">
        <v>88</v>
      </c>
      <c r="D49" s="86" t="s">
        <v>89</v>
      </c>
      <c r="E49" s="101" t="s">
        <v>176</v>
      </c>
      <c r="F49" s="202" t="s">
        <v>177</v>
      </c>
      <c r="G49" s="203"/>
      <c r="H49" s="108"/>
      <c r="I49" s="108"/>
      <c r="J49" s="108"/>
    </row>
    <row r="50" spans="1:10" x14ac:dyDescent="0.15">
      <c r="A50" s="102" t="s">
        <v>39</v>
      </c>
      <c r="B50" s="103" t="s">
        <v>38</v>
      </c>
      <c r="C50" s="103" t="s">
        <v>40</v>
      </c>
      <c r="D50" s="104" t="s">
        <v>41</v>
      </c>
      <c r="E50" s="103" t="s">
        <v>163</v>
      </c>
      <c r="F50" s="196"/>
      <c r="G50" s="197"/>
      <c r="H50" s="108"/>
      <c r="I50" s="108"/>
      <c r="J50" s="108"/>
    </row>
    <row r="51" spans="1:10" x14ac:dyDescent="0.15">
      <c r="A51" s="125" t="s">
        <v>42</v>
      </c>
      <c r="B51" s="89">
        <v>-40000</v>
      </c>
      <c r="C51" s="104">
        <v>1</v>
      </c>
      <c r="D51" s="89">
        <v>-40000</v>
      </c>
      <c r="E51" s="89">
        <v>-40000</v>
      </c>
      <c r="F51" s="196"/>
      <c r="G51" s="197"/>
      <c r="H51" s="108"/>
      <c r="I51" s="108"/>
      <c r="J51" s="108"/>
    </row>
    <row r="52" spans="1:10" x14ac:dyDescent="0.15">
      <c r="A52" s="125" t="s">
        <v>43</v>
      </c>
      <c r="B52" s="89">
        <v>12000</v>
      </c>
      <c r="C52" s="126">
        <f>1*1/POWER(1+10%,A52)</f>
        <v>0.90909090909090906</v>
      </c>
      <c r="D52" s="91">
        <f>B52*C52</f>
        <v>10909.090909090908</v>
      </c>
      <c r="E52" s="89">
        <f>E51+D52</f>
        <v>-29090.909090909092</v>
      </c>
      <c r="F52" s="196"/>
      <c r="G52" s="197"/>
      <c r="H52" s="108"/>
      <c r="I52" s="108"/>
      <c r="J52" s="108"/>
    </row>
    <row r="53" spans="1:10" x14ac:dyDescent="0.15">
      <c r="A53" s="125" t="s">
        <v>44</v>
      </c>
      <c r="B53" s="89">
        <v>12000</v>
      </c>
      <c r="C53" s="126">
        <f>1*1/POWER(1+10%,A53)</f>
        <v>0.82644628099173545</v>
      </c>
      <c r="D53" s="91">
        <f>B53*C53</f>
        <v>9917.355371900825</v>
      </c>
      <c r="E53" s="89">
        <f>E52+D53</f>
        <v>-19173.553719008269</v>
      </c>
      <c r="F53" s="196"/>
      <c r="G53" s="197"/>
      <c r="H53" s="108"/>
      <c r="I53" s="108"/>
      <c r="J53" s="108"/>
    </row>
    <row r="54" spans="1:10" x14ac:dyDescent="0.15">
      <c r="A54" s="125" t="s">
        <v>45</v>
      </c>
      <c r="B54" s="89">
        <v>12000</v>
      </c>
      <c r="C54" s="126">
        <f>1*1/POWER(1+10%,A54)</f>
        <v>0.75131480090157754</v>
      </c>
      <c r="D54" s="91">
        <f>B54*C54</f>
        <v>9015.77761081893</v>
      </c>
      <c r="E54" s="89">
        <f>E53+D54</f>
        <v>-10157.776108189339</v>
      </c>
      <c r="F54" s="196"/>
      <c r="G54" s="197"/>
      <c r="H54" s="108"/>
      <c r="I54" s="108"/>
      <c r="J54" s="108"/>
    </row>
    <row r="55" spans="1:10" x14ac:dyDescent="0.15">
      <c r="A55" s="125" t="s">
        <v>46</v>
      </c>
      <c r="B55" s="89">
        <v>12000</v>
      </c>
      <c r="C55" s="126">
        <f>1*1/POWER(1+10%,A55)</f>
        <v>0.68301345536507052</v>
      </c>
      <c r="D55" s="91">
        <f>B55*C55</f>
        <v>8196.1614643808462</v>
      </c>
      <c r="E55" s="89">
        <f>E54+D55</f>
        <v>-1961.6146438084925</v>
      </c>
      <c r="F55" s="196"/>
      <c r="G55" s="197"/>
      <c r="H55" s="108"/>
      <c r="I55" s="108"/>
      <c r="J55" s="108"/>
    </row>
    <row r="56" spans="1:10" x14ac:dyDescent="0.15">
      <c r="A56" s="125" t="s">
        <v>47</v>
      </c>
      <c r="B56" s="89">
        <v>12000</v>
      </c>
      <c r="C56" s="126">
        <f>1*1/POWER(1+10%,A56)</f>
        <v>0.62092132305915493</v>
      </c>
      <c r="D56" s="91">
        <f>B56*C56</f>
        <v>7451.0558767098591</v>
      </c>
      <c r="E56" s="89">
        <f>E55+D56</f>
        <v>5489.4412329013667</v>
      </c>
      <c r="F56" s="196"/>
      <c r="G56" s="197"/>
      <c r="H56" s="108"/>
      <c r="I56" s="108"/>
      <c r="J56" s="108"/>
    </row>
    <row r="57" spans="1:10" x14ac:dyDescent="0.15">
      <c r="A57" s="105"/>
      <c r="B57" s="104"/>
      <c r="C57" s="126"/>
      <c r="D57" s="91">
        <f>SUM(D52:D56)</f>
        <v>45489.441232901358</v>
      </c>
      <c r="E57" s="104"/>
      <c r="F57" s="196"/>
      <c r="G57" s="197"/>
      <c r="H57" s="108"/>
      <c r="I57" s="108"/>
      <c r="J57" s="108"/>
    </row>
    <row r="58" spans="1:10" x14ac:dyDescent="0.15">
      <c r="A58" s="127" t="s">
        <v>50</v>
      </c>
      <c r="B58" s="128">
        <f>4+E55*-1/D56</f>
        <v>4.2632666666666683</v>
      </c>
      <c r="C58" s="104"/>
      <c r="D58" s="104"/>
      <c r="E58" s="104"/>
      <c r="F58" s="196"/>
      <c r="G58" s="197"/>
      <c r="H58" s="108"/>
      <c r="I58" s="108"/>
      <c r="J58" s="108"/>
    </row>
    <row r="59" spans="1:10" x14ac:dyDescent="0.15">
      <c r="A59" s="129" t="s">
        <v>164</v>
      </c>
      <c r="B59" s="128">
        <f>D57/E51*-1</f>
        <v>1.137236030822534</v>
      </c>
      <c r="C59" s="104"/>
      <c r="D59" s="104"/>
      <c r="E59" s="104"/>
      <c r="F59" s="196"/>
      <c r="G59" s="197"/>
      <c r="H59" s="108"/>
      <c r="I59" s="108"/>
      <c r="J59" s="108"/>
    </row>
    <row r="60" spans="1:10" x14ac:dyDescent="0.15">
      <c r="A60" s="105" t="s">
        <v>178</v>
      </c>
      <c r="B60" s="106" t="s">
        <v>175</v>
      </c>
      <c r="C60" s="106" t="s">
        <v>90</v>
      </c>
      <c r="D60" s="106" t="s">
        <v>91</v>
      </c>
      <c r="E60" s="107" t="s">
        <v>179</v>
      </c>
      <c r="F60" s="206" t="s">
        <v>180</v>
      </c>
      <c r="G60" s="207"/>
      <c r="H60" s="108"/>
      <c r="I60" s="108"/>
      <c r="J60" s="108"/>
    </row>
    <row r="61" spans="1:10" x14ac:dyDescent="0.15">
      <c r="A61" s="102" t="s">
        <v>39</v>
      </c>
      <c r="B61" s="103" t="s">
        <v>38</v>
      </c>
      <c r="C61" s="103" t="s">
        <v>40</v>
      </c>
      <c r="D61" s="104" t="s">
        <v>41</v>
      </c>
      <c r="E61" s="103" t="s">
        <v>163</v>
      </c>
      <c r="F61" s="196"/>
      <c r="G61" s="197"/>
      <c r="H61" s="108"/>
      <c r="I61" s="108"/>
      <c r="J61" s="108"/>
    </row>
    <row r="62" spans="1:10" x14ac:dyDescent="0.15">
      <c r="A62" s="125" t="s">
        <v>42</v>
      </c>
      <c r="B62" s="89">
        <v>-40000</v>
      </c>
      <c r="C62" s="104">
        <v>1</v>
      </c>
      <c r="D62" s="89">
        <v>-40000</v>
      </c>
      <c r="E62" s="89">
        <v>-40000</v>
      </c>
      <c r="F62" s="196"/>
      <c r="G62" s="197"/>
      <c r="H62" s="108"/>
      <c r="I62" s="108"/>
      <c r="J62" s="108"/>
    </row>
    <row r="63" spans="1:10" x14ac:dyDescent="0.15">
      <c r="A63" s="125" t="s">
        <v>43</v>
      </c>
      <c r="B63" s="89">
        <v>10000</v>
      </c>
      <c r="C63" s="126">
        <f>1*1/POWER(1+10%,A63)</f>
        <v>0.90909090909090906</v>
      </c>
      <c r="D63" s="91">
        <f>B63*C63</f>
        <v>9090.9090909090901</v>
      </c>
      <c r="E63" s="89">
        <f>E62+D63</f>
        <v>-30909.090909090912</v>
      </c>
      <c r="F63" s="196"/>
      <c r="G63" s="197"/>
      <c r="H63" s="108"/>
      <c r="I63" s="108"/>
      <c r="J63" s="108"/>
    </row>
    <row r="64" spans="1:10" x14ac:dyDescent="0.15">
      <c r="A64" s="125" t="s">
        <v>44</v>
      </c>
      <c r="B64" s="89">
        <v>11000</v>
      </c>
      <c r="C64" s="126">
        <f>1*1/POWER(1+10%,A64)</f>
        <v>0.82644628099173545</v>
      </c>
      <c r="D64" s="91">
        <f>B64*C64</f>
        <v>9090.9090909090901</v>
      </c>
      <c r="E64" s="89">
        <f>E63+D64</f>
        <v>-21818.181818181823</v>
      </c>
      <c r="F64" s="196"/>
      <c r="G64" s="197"/>
      <c r="H64" s="108"/>
      <c r="I64" s="108"/>
      <c r="J64" s="108"/>
    </row>
    <row r="65" spans="1:10" x14ac:dyDescent="0.15">
      <c r="A65" s="125" t="s">
        <v>45</v>
      </c>
      <c r="B65" s="89">
        <v>12000</v>
      </c>
      <c r="C65" s="126">
        <f>1*1/POWER(1+10%,A65)</f>
        <v>0.75131480090157754</v>
      </c>
      <c r="D65" s="91">
        <f>B65*C65</f>
        <v>9015.77761081893</v>
      </c>
      <c r="E65" s="89">
        <f>E64+D65</f>
        <v>-12802.404207362893</v>
      </c>
      <c r="F65" s="196"/>
      <c r="G65" s="197"/>
      <c r="H65" s="108"/>
      <c r="I65" s="108"/>
      <c r="J65" s="108"/>
    </row>
    <row r="66" spans="1:10" x14ac:dyDescent="0.15">
      <c r="A66" s="125" t="s">
        <v>46</v>
      </c>
      <c r="B66" s="89">
        <v>13000</v>
      </c>
      <c r="C66" s="126">
        <f>1*1/POWER(1+10%,A66)</f>
        <v>0.68301345536507052</v>
      </c>
      <c r="D66" s="91">
        <f>B66*C66</f>
        <v>8879.1749197459176</v>
      </c>
      <c r="E66" s="89">
        <f>E65+D66</f>
        <v>-3923.2292876169759</v>
      </c>
      <c r="F66" s="196"/>
      <c r="G66" s="197"/>
      <c r="H66" s="108"/>
      <c r="I66" s="108"/>
      <c r="J66" s="108"/>
    </row>
    <row r="67" spans="1:10" x14ac:dyDescent="0.15">
      <c r="A67" s="125" t="s">
        <v>47</v>
      </c>
      <c r="B67" s="89">
        <v>14000</v>
      </c>
      <c r="C67" s="126">
        <f>1*1/POWER(1+10%,A67)</f>
        <v>0.62092132305915493</v>
      </c>
      <c r="D67" s="91">
        <f>B67*C67</f>
        <v>8692.898522828169</v>
      </c>
      <c r="E67" s="89">
        <f>E66+D67</f>
        <v>4769.6692352111932</v>
      </c>
      <c r="F67" s="196"/>
      <c r="G67" s="197"/>
      <c r="H67" s="108"/>
      <c r="I67" s="108"/>
      <c r="J67" s="108"/>
    </row>
    <row r="68" spans="1:10" x14ac:dyDescent="0.15">
      <c r="A68" s="105"/>
      <c r="B68" s="104"/>
      <c r="C68" s="126"/>
      <c r="D68" s="91">
        <f>SUM(D63:D67)</f>
        <v>44769.6692352112</v>
      </c>
      <c r="E68" s="89"/>
      <c r="F68" s="196"/>
      <c r="G68" s="197"/>
      <c r="H68" s="108"/>
      <c r="I68" s="108"/>
      <c r="J68" s="108"/>
    </row>
    <row r="69" spans="1:10" x14ac:dyDescent="0.15">
      <c r="A69" s="127" t="s">
        <v>50</v>
      </c>
      <c r="B69" s="128">
        <f>4+E66*-1/D67</f>
        <v>4.4513142857142869</v>
      </c>
      <c r="C69" s="104"/>
      <c r="D69" s="104"/>
      <c r="E69" s="104"/>
      <c r="F69" s="196"/>
      <c r="G69" s="197"/>
      <c r="H69" s="108"/>
      <c r="I69" s="108"/>
      <c r="J69" s="108"/>
    </row>
    <row r="70" spans="1:10" ht="15" thickBot="1" x14ac:dyDescent="0.2">
      <c r="A70" s="130" t="s">
        <v>164</v>
      </c>
      <c r="B70" s="95">
        <f>D68/E62*-1</f>
        <v>1.11924173088028</v>
      </c>
      <c r="C70" s="94"/>
      <c r="D70" s="94"/>
      <c r="E70" s="94"/>
      <c r="F70" s="204"/>
      <c r="G70" s="205"/>
      <c r="H70" s="108"/>
      <c r="I70" s="108"/>
      <c r="J70" s="108"/>
    </row>
    <row r="71" spans="1:10" x14ac:dyDescent="0.15">
      <c r="A71" s="108"/>
      <c r="B71" s="108"/>
      <c r="C71" s="108"/>
      <c r="D71" s="108"/>
      <c r="E71" s="108"/>
      <c r="F71" s="108"/>
      <c r="G71" s="108"/>
      <c r="H71" s="108"/>
      <c r="I71" s="108"/>
      <c r="J71" s="108"/>
    </row>
    <row r="72" spans="1:10" x14ac:dyDescent="0.15">
      <c r="A72" s="108"/>
      <c r="B72" s="108"/>
      <c r="C72" s="108"/>
      <c r="D72" s="108"/>
      <c r="E72" s="108"/>
      <c r="F72" s="108"/>
      <c r="G72" s="108"/>
      <c r="H72" s="108"/>
      <c r="I72" s="108"/>
      <c r="J72" s="108"/>
    </row>
    <row r="73" spans="1:10" x14ac:dyDescent="0.15">
      <c r="A73" s="108"/>
      <c r="B73" s="108"/>
      <c r="C73" s="108"/>
      <c r="D73" s="108"/>
      <c r="E73" s="108"/>
      <c r="F73" s="108"/>
      <c r="G73" s="108"/>
      <c r="H73" s="108"/>
      <c r="I73" s="108"/>
      <c r="J73" s="108"/>
    </row>
  </sheetData>
  <mergeCells count="47">
    <mergeCell ref="F70:G70"/>
    <mergeCell ref="F68:G68"/>
    <mergeCell ref="F69:G69"/>
    <mergeCell ref="F59:G59"/>
    <mergeCell ref="F67:G67"/>
    <mergeCell ref="F64:G64"/>
    <mergeCell ref="F65:G65"/>
    <mergeCell ref="F66:G66"/>
    <mergeCell ref="F62:G62"/>
    <mergeCell ref="F63:G63"/>
    <mergeCell ref="F60:G60"/>
    <mergeCell ref="A44:C44"/>
    <mergeCell ref="F52:G52"/>
    <mergeCell ref="F53:G53"/>
    <mergeCell ref="F61:G61"/>
    <mergeCell ref="A45:C45"/>
    <mergeCell ref="A48:D48"/>
    <mergeCell ref="A46:C46"/>
    <mergeCell ref="F54:G54"/>
    <mergeCell ref="F55:G55"/>
    <mergeCell ref="F56:G56"/>
    <mergeCell ref="F49:G49"/>
    <mergeCell ref="F57:G57"/>
    <mergeCell ref="F50:G50"/>
    <mergeCell ref="F51:G51"/>
    <mergeCell ref="F58:G58"/>
    <mergeCell ref="A37:D37"/>
    <mergeCell ref="A40:C40"/>
    <mergeCell ref="A41:C41"/>
    <mergeCell ref="A42:C42"/>
    <mergeCell ref="A43:C43"/>
    <mergeCell ref="A27:C27"/>
    <mergeCell ref="A18:F18"/>
    <mergeCell ref="A26:D26"/>
    <mergeCell ref="A1:I1"/>
    <mergeCell ref="A16:B16"/>
    <mergeCell ref="A17:B17"/>
    <mergeCell ref="C17:D17"/>
    <mergeCell ref="E17:G17"/>
    <mergeCell ref="A4:B4"/>
    <mergeCell ref="C4:F4"/>
    <mergeCell ref="B5:E5"/>
    <mergeCell ref="F5:I5"/>
    <mergeCell ref="A2:B2"/>
    <mergeCell ref="C2:F2"/>
    <mergeCell ref="A3:B3"/>
    <mergeCell ref="C3:F3"/>
  </mergeCells>
  <phoneticPr fontId="1" type="noConversion"/>
  <hyperlinks>
    <hyperlink ref="I2" location="目录!A1" display="返回目录"/>
  </hyperlinks>
  <printOptions horizontalCentered="1"/>
  <pageMargins left="0.27559055118110237" right="0.74803149606299213" top="0.78740157480314965" bottom="0.98425196850393704" header="0.51181102362204722" footer="0.51181102362204722"/>
  <pageSetup paperSize="9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4"/>
  <sheetViews>
    <sheetView workbookViewId="0">
      <selection activeCell="N33" sqref="N33"/>
    </sheetView>
  </sheetViews>
  <sheetFormatPr defaultRowHeight="12" x14ac:dyDescent="0.15"/>
  <cols>
    <col min="1" max="1" width="10.5" style="46" bestFit="1" customWidth="1"/>
    <col min="2" max="2" width="6.75" style="46" bestFit="1" customWidth="1"/>
    <col min="3" max="7" width="11.25" style="46" bestFit="1" customWidth="1"/>
    <col min="8" max="8" width="8.5" style="46" bestFit="1" customWidth="1"/>
    <col min="9" max="9" width="7.625" style="46" bestFit="1" customWidth="1"/>
    <col min="10" max="16384" width="9" style="46"/>
  </cols>
  <sheetData>
    <row r="1" spans="1:10" ht="24.75" x14ac:dyDescent="0.4">
      <c r="A1" s="209" t="s">
        <v>93</v>
      </c>
      <c r="B1" s="209"/>
      <c r="C1" s="209"/>
      <c r="D1" s="209"/>
      <c r="E1" s="209"/>
      <c r="F1" s="209"/>
      <c r="G1" s="209"/>
      <c r="H1" s="209"/>
      <c r="I1" s="209"/>
    </row>
    <row r="2" spans="1:10" ht="12.75" x14ac:dyDescent="0.2">
      <c r="A2" s="210" t="s">
        <v>95</v>
      </c>
      <c r="B2" s="210"/>
      <c r="C2" s="210"/>
      <c r="D2" s="210"/>
      <c r="J2" s="131" t="s">
        <v>151</v>
      </c>
    </row>
    <row r="3" spans="1:10" ht="12.75" x14ac:dyDescent="0.2">
      <c r="A3" s="211" t="s">
        <v>96</v>
      </c>
      <c r="B3" s="211"/>
      <c r="C3" s="211"/>
      <c r="D3" s="186" t="s">
        <v>97</v>
      </c>
      <c r="E3" s="186"/>
      <c r="F3" s="186"/>
      <c r="G3" s="186"/>
      <c r="H3" s="10"/>
      <c r="I3" s="10"/>
    </row>
    <row r="4" spans="1:10" ht="12.75" x14ac:dyDescent="0.2">
      <c r="A4" s="10"/>
      <c r="B4" s="10"/>
      <c r="C4" s="10"/>
      <c r="D4" s="186" t="s">
        <v>183</v>
      </c>
      <c r="E4" s="186"/>
      <c r="F4" s="186"/>
      <c r="G4" s="186"/>
      <c r="H4" s="10"/>
      <c r="I4" s="10"/>
    </row>
    <row r="5" spans="1:10" x14ac:dyDescent="0.15">
      <c r="A5" s="18" t="s">
        <v>98</v>
      </c>
      <c r="B5" s="26" t="s">
        <v>100</v>
      </c>
      <c r="C5" s="18">
        <v>40000</v>
      </c>
      <c r="D5" s="26" t="s">
        <v>101</v>
      </c>
      <c r="E5" s="20">
        <v>0.1</v>
      </c>
      <c r="F5" s="26" t="s">
        <v>37</v>
      </c>
      <c r="G5" s="18">
        <v>5</v>
      </c>
      <c r="H5" s="26" t="s">
        <v>99</v>
      </c>
      <c r="I5" s="18">
        <v>12000</v>
      </c>
    </row>
    <row r="6" spans="1:10" ht="12.75" x14ac:dyDescent="0.2">
      <c r="A6" s="10"/>
      <c r="B6" s="208" t="s">
        <v>102</v>
      </c>
      <c r="C6" s="208"/>
      <c r="D6" s="132">
        <f>C5/I5</f>
        <v>3.3333333333333335</v>
      </c>
      <c r="E6" s="10"/>
      <c r="F6" s="10"/>
      <c r="G6" s="10"/>
      <c r="H6" s="10"/>
      <c r="I6" s="10"/>
    </row>
    <row r="7" spans="1:10" ht="12.75" x14ac:dyDescent="0.2">
      <c r="A7" s="208" t="s">
        <v>103</v>
      </c>
      <c r="B7" s="208"/>
      <c r="C7" s="208"/>
      <c r="D7" s="211" t="s">
        <v>104</v>
      </c>
      <c r="E7" s="211"/>
      <c r="F7" s="10"/>
      <c r="G7" s="10"/>
      <c r="H7" s="10"/>
      <c r="I7" s="10"/>
    </row>
    <row r="8" spans="1:10" ht="12.75" x14ac:dyDescent="0.2">
      <c r="A8" s="10"/>
      <c r="B8" s="133" t="s">
        <v>105</v>
      </c>
      <c r="C8" s="133" t="s">
        <v>106</v>
      </c>
      <c r="D8" s="133" t="s">
        <v>107</v>
      </c>
      <c r="E8" s="10"/>
      <c r="F8" s="10"/>
      <c r="G8" s="10"/>
      <c r="H8" s="10"/>
      <c r="I8" s="10"/>
    </row>
    <row r="9" spans="1:10" x14ac:dyDescent="0.15">
      <c r="A9" s="10"/>
      <c r="B9" s="15">
        <v>10</v>
      </c>
      <c r="C9" s="10">
        <v>3.5710000000000002</v>
      </c>
      <c r="D9" s="134">
        <v>0.25</v>
      </c>
      <c r="E9" s="10"/>
      <c r="F9" s="10"/>
      <c r="G9" s="10"/>
      <c r="H9" s="10"/>
      <c r="I9" s="10"/>
    </row>
    <row r="10" spans="1:10" x14ac:dyDescent="0.15">
      <c r="A10" s="10"/>
      <c r="B10" s="15">
        <v>10</v>
      </c>
      <c r="C10" s="10">
        <v>3.0920000000000001</v>
      </c>
      <c r="D10" s="134">
        <v>0.3</v>
      </c>
      <c r="E10" s="10"/>
      <c r="F10" s="10"/>
      <c r="G10" s="10"/>
      <c r="H10" s="10"/>
      <c r="I10" s="10"/>
    </row>
    <row r="11" spans="1:10" ht="12.75" x14ac:dyDescent="0.2">
      <c r="A11" s="10"/>
      <c r="B11" s="15">
        <v>10</v>
      </c>
      <c r="C11" s="10">
        <v>3.3330000000000002</v>
      </c>
      <c r="D11" s="133" t="s">
        <v>108</v>
      </c>
      <c r="E11" s="10"/>
      <c r="F11" s="10"/>
      <c r="G11" s="10"/>
      <c r="H11" s="10"/>
      <c r="I11" s="10"/>
    </row>
    <row r="12" spans="1:10" x14ac:dyDescent="0.15">
      <c r="A12" s="10"/>
      <c r="B12" s="10"/>
      <c r="C12" s="10"/>
      <c r="D12" s="10"/>
      <c r="E12" s="10"/>
      <c r="F12" s="10"/>
      <c r="G12" s="10"/>
      <c r="H12" s="10"/>
      <c r="I12" s="10"/>
    </row>
    <row r="13" spans="1:10" ht="14.25" x14ac:dyDescent="0.25">
      <c r="A13" s="10"/>
      <c r="B13" s="134">
        <v>0.25</v>
      </c>
      <c r="C13" s="135" t="s">
        <v>109</v>
      </c>
      <c r="D13" s="10"/>
      <c r="E13" s="10">
        <v>3.5710000000000002</v>
      </c>
      <c r="F13" s="136">
        <v>0.23799999999999999</v>
      </c>
      <c r="G13" s="10"/>
      <c r="H13" s="10"/>
      <c r="I13" s="10"/>
    </row>
    <row r="14" spans="1:10" ht="15" x14ac:dyDescent="0.2">
      <c r="A14" s="10"/>
      <c r="B14" s="133" t="s">
        <v>108</v>
      </c>
      <c r="C14" s="10"/>
      <c r="D14" s="137">
        <v>0.05</v>
      </c>
      <c r="E14" s="10">
        <v>3.3330000000000002</v>
      </c>
      <c r="F14" s="9"/>
      <c r="G14" s="138">
        <v>0.47199999999999998</v>
      </c>
      <c r="H14" s="10"/>
      <c r="I14" s="10"/>
    </row>
    <row r="15" spans="1:10" x14ac:dyDescent="0.15">
      <c r="A15" s="10"/>
      <c r="B15" s="134">
        <v>0.3</v>
      </c>
      <c r="C15" s="10"/>
      <c r="D15" s="10"/>
      <c r="E15" s="9">
        <v>3.0920000000000001</v>
      </c>
      <c r="F15" s="10"/>
      <c r="G15" s="10"/>
      <c r="H15" s="10"/>
      <c r="I15" s="10"/>
    </row>
    <row r="16" spans="1:10" ht="12.75" x14ac:dyDescent="0.2">
      <c r="A16" s="10" t="s">
        <v>110</v>
      </c>
      <c r="B16" s="10"/>
      <c r="C16" s="215" t="s">
        <v>111</v>
      </c>
      <c r="D16" s="215"/>
      <c r="E16" s="139" t="s">
        <v>119</v>
      </c>
      <c r="F16" s="140">
        <f>5*0.238/0.472/100</f>
        <v>2.5211864406779663E-2</v>
      </c>
      <c r="G16" s="10"/>
      <c r="H16" s="10"/>
      <c r="I16" s="10"/>
    </row>
    <row r="17" spans="1:9" ht="12.75" x14ac:dyDescent="0.2">
      <c r="A17" s="216" t="s">
        <v>181</v>
      </c>
      <c r="B17" s="216"/>
      <c r="C17" s="140">
        <f>B13+F16</f>
        <v>0.27521186440677964</v>
      </c>
      <c r="D17" s="10"/>
      <c r="E17" s="10"/>
      <c r="F17" s="10"/>
      <c r="G17" s="10"/>
      <c r="H17" s="10"/>
      <c r="I17" s="10"/>
    </row>
    <row r="20" spans="1:9" ht="32.25" customHeight="1" x14ac:dyDescent="0.15">
      <c r="A20" s="217" t="s">
        <v>112</v>
      </c>
      <c r="B20" s="217"/>
      <c r="C20" s="217"/>
      <c r="D20" s="214" t="s">
        <v>182</v>
      </c>
      <c r="E20" s="214"/>
      <c r="F20" s="214"/>
      <c r="G20" s="214"/>
      <c r="H20" s="214"/>
      <c r="I20" s="214"/>
    </row>
    <row r="21" spans="1:9" ht="12.75" x14ac:dyDescent="0.2">
      <c r="A21" s="213" t="s">
        <v>113</v>
      </c>
      <c r="B21" s="186"/>
      <c r="C21" s="26">
        <v>1</v>
      </c>
      <c r="D21" s="26">
        <v>2</v>
      </c>
      <c r="E21" s="26">
        <v>3</v>
      </c>
      <c r="F21" s="26">
        <v>4</v>
      </c>
      <c r="G21" s="26">
        <v>5</v>
      </c>
      <c r="H21" s="26" t="s">
        <v>114</v>
      </c>
      <c r="I21" s="26" t="s">
        <v>87</v>
      </c>
    </row>
    <row r="22" spans="1:9" x14ac:dyDescent="0.15">
      <c r="A22" s="186" t="s">
        <v>115</v>
      </c>
      <c r="B22" s="186"/>
      <c r="C22" s="10">
        <v>10000</v>
      </c>
      <c r="D22" s="10">
        <v>11000</v>
      </c>
      <c r="E22" s="10">
        <v>12000</v>
      </c>
      <c r="F22" s="10">
        <v>13000</v>
      </c>
      <c r="G22" s="10">
        <v>14000</v>
      </c>
      <c r="H22" s="10">
        <v>-40000</v>
      </c>
      <c r="I22" s="10"/>
    </row>
    <row r="23" spans="1:9" x14ac:dyDescent="0.15">
      <c r="A23" s="26" t="s">
        <v>117</v>
      </c>
      <c r="B23" s="142">
        <v>0.12</v>
      </c>
      <c r="C23" s="132">
        <f>1*1/B23*(1-1/POWER(1+B23,C21))</f>
        <v>0.89285714285714346</v>
      </c>
      <c r="D23" s="132">
        <f>1*1/POWER(1+B23,D21)</f>
        <v>0.79719387755102034</v>
      </c>
      <c r="E23" s="132">
        <f>1*1/POWER(1+B23,E21)</f>
        <v>0.71178024781341087</v>
      </c>
      <c r="F23" s="132">
        <f>1*1/POWER(1+B23,F21)</f>
        <v>0.63551807840483121</v>
      </c>
      <c r="G23" s="132">
        <f>1*1/POWER(1+B23,G21)</f>
        <v>0.56742685571859919</v>
      </c>
      <c r="H23" s="10">
        <v>1</v>
      </c>
      <c r="I23" s="10"/>
    </row>
    <row r="24" spans="1:9" x14ac:dyDescent="0.15">
      <c r="A24" s="186" t="s">
        <v>116</v>
      </c>
      <c r="B24" s="186"/>
      <c r="C24" s="143">
        <f>C22*C23</f>
        <v>8928.5714285714348</v>
      </c>
      <c r="D24" s="143">
        <f>D22*D23</f>
        <v>8769.1326530612241</v>
      </c>
      <c r="E24" s="143">
        <f>E22*E23</f>
        <v>8541.3629737609299</v>
      </c>
      <c r="F24" s="143">
        <f>F22*F23</f>
        <v>8261.7350192628055</v>
      </c>
      <c r="G24" s="143">
        <f>G22*G23</f>
        <v>7943.9759800603888</v>
      </c>
      <c r="H24" s="10">
        <v>-40000</v>
      </c>
      <c r="I24" s="143">
        <f>SUM(C24:H24)</f>
        <v>2444.7780547167786</v>
      </c>
    </row>
    <row r="25" spans="1:9" x14ac:dyDescent="0.15">
      <c r="A25" s="10"/>
      <c r="B25" s="10"/>
      <c r="C25" s="10"/>
      <c r="D25" s="10"/>
      <c r="E25" s="10"/>
      <c r="F25" s="10"/>
      <c r="G25" s="10"/>
      <c r="H25" s="10"/>
      <c r="I25" s="10"/>
    </row>
    <row r="26" spans="1:9" ht="12.75" x14ac:dyDescent="0.2">
      <c r="A26" s="213" t="s">
        <v>113</v>
      </c>
      <c r="B26" s="186"/>
      <c r="C26" s="26">
        <v>1</v>
      </c>
      <c r="D26" s="26">
        <v>2</v>
      </c>
      <c r="E26" s="26">
        <v>3</v>
      </c>
      <c r="F26" s="26">
        <v>4</v>
      </c>
      <c r="G26" s="26">
        <v>5</v>
      </c>
      <c r="H26" s="26" t="s">
        <v>114</v>
      </c>
      <c r="I26" s="26" t="s">
        <v>87</v>
      </c>
    </row>
    <row r="27" spans="1:9" x14ac:dyDescent="0.15">
      <c r="A27" s="186" t="s">
        <v>115</v>
      </c>
      <c r="B27" s="186"/>
      <c r="C27" s="10">
        <v>10000</v>
      </c>
      <c r="D27" s="10">
        <v>11000</v>
      </c>
      <c r="E27" s="10">
        <v>12000</v>
      </c>
      <c r="F27" s="10">
        <v>13000</v>
      </c>
      <c r="G27" s="10">
        <v>14000</v>
      </c>
      <c r="H27" s="10">
        <v>-40000</v>
      </c>
      <c r="I27" s="10"/>
    </row>
    <row r="28" spans="1:9" x14ac:dyDescent="0.15">
      <c r="A28" s="26" t="s">
        <v>117</v>
      </c>
      <c r="B28" s="142">
        <v>0.15</v>
      </c>
      <c r="C28" s="132">
        <f>1*1/B28*(1-1/POWER(1+B28,C26))</f>
        <v>0.86956521739130377</v>
      </c>
      <c r="D28" s="132">
        <f>1*1/POWER(1+B28,D26)</f>
        <v>0.7561436672967865</v>
      </c>
      <c r="E28" s="132">
        <f>1*1/POWER(1+B28,E26)</f>
        <v>0.65751623243198831</v>
      </c>
      <c r="F28" s="132">
        <f>1*1/POWER(1+B28,F26)</f>
        <v>0.57175324559303342</v>
      </c>
      <c r="G28" s="132">
        <f>1*1/POWER(1+B28,G26)</f>
        <v>0.49717673529828987</v>
      </c>
      <c r="H28" s="10">
        <v>1</v>
      </c>
      <c r="I28" s="10"/>
    </row>
    <row r="29" spans="1:9" x14ac:dyDescent="0.15">
      <c r="A29" s="186" t="s">
        <v>116</v>
      </c>
      <c r="B29" s="186"/>
      <c r="C29" s="143">
        <f>C27*C28</f>
        <v>8695.6521739130385</v>
      </c>
      <c r="D29" s="143">
        <f>D27*D28</f>
        <v>8317.5803402646507</v>
      </c>
      <c r="E29" s="143">
        <f>E27*E28</f>
        <v>7890.1947891838599</v>
      </c>
      <c r="F29" s="143">
        <f>F27*F28</f>
        <v>7432.7921927094349</v>
      </c>
      <c r="G29" s="143">
        <f>G27*G28</f>
        <v>6960.4742941760578</v>
      </c>
      <c r="H29" s="10">
        <v>-40000</v>
      </c>
      <c r="I29" s="143">
        <f>SUM(C29:H29)</f>
        <v>-703.3062097529546</v>
      </c>
    </row>
    <row r="30" spans="1:9" x14ac:dyDescent="0.15">
      <c r="A30" s="10"/>
      <c r="B30" s="10"/>
      <c r="C30" s="10"/>
      <c r="D30" s="10"/>
      <c r="E30" s="10"/>
      <c r="F30" s="10"/>
      <c r="G30" s="10"/>
      <c r="H30" s="10"/>
      <c r="I30" s="10"/>
    </row>
    <row r="31" spans="1:9" ht="12.75" x14ac:dyDescent="0.2">
      <c r="A31" s="218" t="s">
        <v>118</v>
      </c>
      <c r="B31" s="218"/>
      <c r="C31" s="212">
        <f>B23+(I24*(B28-B23))/(I24-I29)*100%</f>
        <v>0.14329776952582857</v>
      </c>
      <c r="D31" s="212"/>
      <c r="E31" s="212"/>
      <c r="F31" s="212"/>
      <c r="G31" s="212"/>
      <c r="H31" s="212"/>
      <c r="I31" s="212"/>
    </row>
    <row r="32" spans="1:9" x14ac:dyDescent="0.15">
      <c r="A32" s="10"/>
      <c r="B32" s="10"/>
      <c r="C32" s="10"/>
      <c r="D32" s="10"/>
      <c r="E32" s="10"/>
      <c r="F32" s="10"/>
      <c r="G32" s="10"/>
      <c r="H32" s="10"/>
      <c r="I32" s="10"/>
    </row>
    <row r="34" spans="7:7" x14ac:dyDescent="0.15">
      <c r="G34" s="141"/>
    </row>
  </sheetData>
  <mergeCells count="20">
    <mergeCell ref="C31:I31"/>
    <mergeCell ref="A26:B26"/>
    <mergeCell ref="D20:I20"/>
    <mergeCell ref="A21:B21"/>
    <mergeCell ref="C16:D16"/>
    <mergeCell ref="A17:B17"/>
    <mergeCell ref="A20:C20"/>
    <mergeCell ref="A22:B22"/>
    <mergeCell ref="A24:B24"/>
    <mergeCell ref="A27:B27"/>
    <mergeCell ref="A29:B29"/>
    <mergeCell ref="A31:B31"/>
    <mergeCell ref="D4:G4"/>
    <mergeCell ref="B6:C6"/>
    <mergeCell ref="A7:C7"/>
    <mergeCell ref="A1:I1"/>
    <mergeCell ref="A2:D2"/>
    <mergeCell ref="A3:C3"/>
    <mergeCell ref="D3:G3"/>
    <mergeCell ref="D7:E7"/>
  </mergeCells>
  <phoneticPr fontId="1" type="noConversion"/>
  <hyperlinks>
    <hyperlink ref="J2" location="目录!A1" display="返回目录"/>
  </hyperlinks>
  <printOptions horizontalCentered="1"/>
  <pageMargins left="0.31496062992125984" right="0.39370078740157483" top="0.98425196850393704" bottom="0.98425196850393704" header="0.51181102362204722" footer="0.51181102362204722"/>
  <pageSetup paperSize="9" orientation="portrait" horizontalDpi="4294967293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G51"/>
  <sheetViews>
    <sheetView workbookViewId="0">
      <selection activeCell="F24" sqref="F24"/>
    </sheetView>
  </sheetViews>
  <sheetFormatPr defaultRowHeight="14.25" x14ac:dyDescent="0.15"/>
  <cols>
    <col min="1" max="1" width="25" bestFit="1" customWidth="1"/>
    <col min="2" max="2" width="14.125" bestFit="1" customWidth="1"/>
    <col min="3" max="3" width="13.875" bestFit="1" customWidth="1"/>
    <col min="4" max="4" width="14.125" bestFit="1" customWidth="1"/>
    <col min="5" max="5" width="20.75" bestFit="1" customWidth="1"/>
    <col min="6" max="6" width="11.25" bestFit="1" customWidth="1"/>
    <col min="7" max="7" width="14.125" bestFit="1" customWidth="1"/>
    <col min="9" max="9" width="16.125" bestFit="1" customWidth="1"/>
    <col min="10" max="10" width="13.875" bestFit="1" customWidth="1"/>
  </cols>
  <sheetData>
    <row r="1" spans="1:6" ht="25.5" thickBot="1" x14ac:dyDescent="0.45">
      <c r="A1" s="209" t="s">
        <v>153</v>
      </c>
      <c r="B1" s="209"/>
      <c r="C1" s="209"/>
      <c r="D1" s="209"/>
      <c r="E1" s="209"/>
      <c r="F1" s="68" t="s">
        <v>151</v>
      </c>
    </row>
    <row r="2" spans="1:6" s="46" customFormat="1" ht="12" x14ac:dyDescent="0.15">
      <c r="A2" s="43" t="s">
        <v>142</v>
      </c>
      <c r="B2" s="44" t="s">
        <v>130</v>
      </c>
      <c r="C2" s="44"/>
      <c r="D2" s="44"/>
      <c r="E2" s="45"/>
    </row>
    <row r="3" spans="1:6" s="46" customFormat="1" ht="12" x14ac:dyDescent="0.15">
      <c r="A3" s="13" t="s">
        <v>121</v>
      </c>
      <c r="B3" s="10" t="s">
        <v>128</v>
      </c>
      <c r="C3" s="10" t="s">
        <v>131</v>
      </c>
      <c r="D3" s="10" t="s">
        <v>122</v>
      </c>
      <c r="E3" s="3" t="s">
        <v>129</v>
      </c>
    </row>
    <row r="4" spans="1:6" s="46" customFormat="1" ht="12" x14ac:dyDescent="0.15">
      <c r="A4" s="47" t="s">
        <v>123</v>
      </c>
      <c r="B4" s="18" t="s">
        <v>124</v>
      </c>
      <c r="C4" s="24" t="s">
        <v>125</v>
      </c>
      <c r="D4" s="24" t="s">
        <v>126</v>
      </c>
      <c r="E4" s="48" t="s">
        <v>127</v>
      </c>
      <c r="F4" s="25"/>
    </row>
    <row r="5" spans="1:6" s="46" customFormat="1" ht="12" x14ac:dyDescent="0.15">
      <c r="A5" s="14">
        <v>1</v>
      </c>
      <c r="B5" s="10">
        <v>-3778</v>
      </c>
      <c r="C5" s="49">
        <v>1</v>
      </c>
      <c r="D5" s="50">
        <f>C5*B5</f>
        <v>-3778</v>
      </c>
      <c r="E5" s="51">
        <f>D5</f>
        <v>-3778</v>
      </c>
      <c r="F5" s="52"/>
    </row>
    <row r="6" spans="1:6" s="46" customFormat="1" ht="12" x14ac:dyDescent="0.15">
      <c r="A6" s="14">
        <v>2</v>
      </c>
      <c r="B6" s="10">
        <v>-41643</v>
      </c>
      <c r="C6" s="49">
        <v>1</v>
      </c>
      <c r="D6" s="50">
        <f t="shared" ref="D6:D20" si="0">C6*B6</f>
        <v>-41643</v>
      </c>
      <c r="E6" s="51">
        <f>E5+D6</f>
        <v>-45421</v>
      </c>
      <c r="F6" s="52"/>
    </row>
    <row r="7" spans="1:6" s="46" customFormat="1" ht="12" x14ac:dyDescent="0.15">
      <c r="A7" s="14">
        <v>3</v>
      </c>
      <c r="B7" s="10">
        <v>10359</v>
      </c>
      <c r="C7" s="49">
        <f>1*1/(POWER(1+12%,A7))</f>
        <v>0.71178024781341087</v>
      </c>
      <c r="D7" s="50">
        <f t="shared" si="0"/>
        <v>7373.3315870991228</v>
      </c>
      <c r="E7" s="51">
        <f>E6+D7</f>
        <v>-38047.668412900879</v>
      </c>
      <c r="F7" s="52"/>
    </row>
    <row r="8" spans="1:6" s="46" customFormat="1" ht="12" x14ac:dyDescent="0.15">
      <c r="A8" s="14">
        <v>4</v>
      </c>
      <c r="B8" s="10">
        <v>12359</v>
      </c>
      <c r="C8" s="49">
        <f t="shared" ref="C8:C20" si="1">1*1/(POWER(1+12%,A8))</f>
        <v>0.63551807840483121</v>
      </c>
      <c r="D8" s="50">
        <f t="shared" si="0"/>
        <v>7854.3679310053085</v>
      </c>
      <c r="E8" s="51">
        <f>E7+D8</f>
        <v>-30193.300481895571</v>
      </c>
      <c r="F8" s="52"/>
    </row>
    <row r="9" spans="1:6" s="46" customFormat="1" ht="12" x14ac:dyDescent="0.15">
      <c r="A9" s="14">
        <v>5</v>
      </c>
      <c r="B9" s="10">
        <v>12290</v>
      </c>
      <c r="C9" s="49">
        <f t="shared" si="1"/>
        <v>0.56742685571859919</v>
      </c>
      <c r="D9" s="50">
        <f t="shared" si="0"/>
        <v>6973.6760567815836</v>
      </c>
      <c r="E9" s="51">
        <f t="shared" ref="E9:E20" si="2">E8+D9</f>
        <v>-23219.624425113987</v>
      </c>
      <c r="F9" s="52"/>
    </row>
    <row r="10" spans="1:6" s="46" customFormat="1" ht="12" x14ac:dyDescent="0.15">
      <c r="A10" s="14">
        <v>6</v>
      </c>
      <c r="B10" s="10">
        <v>12151</v>
      </c>
      <c r="C10" s="49">
        <f t="shared" si="1"/>
        <v>0.50663112117732068</v>
      </c>
      <c r="D10" s="50">
        <f t="shared" si="0"/>
        <v>6156.0747534256234</v>
      </c>
      <c r="E10" s="51">
        <f t="shared" si="2"/>
        <v>-17063.549671688364</v>
      </c>
      <c r="F10" s="52"/>
    </row>
    <row r="11" spans="1:6" s="46" customFormat="1" ht="12" x14ac:dyDescent="0.15">
      <c r="A11" s="14">
        <v>7</v>
      </c>
      <c r="B11" s="10">
        <v>12082</v>
      </c>
      <c r="C11" s="49">
        <f t="shared" si="1"/>
        <v>0.45234921533689343</v>
      </c>
      <c r="D11" s="50">
        <f t="shared" si="0"/>
        <v>5465.2832197003463</v>
      </c>
      <c r="E11" s="51">
        <f t="shared" si="2"/>
        <v>-11598.266451988018</v>
      </c>
      <c r="F11" s="52"/>
    </row>
    <row r="12" spans="1:6" s="46" customFormat="1" ht="12" x14ac:dyDescent="0.15">
      <c r="A12" s="14">
        <v>8</v>
      </c>
      <c r="B12" s="10">
        <v>12082</v>
      </c>
      <c r="C12" s="49">
        <f t="shared" si="1"/>
        <v>0.4038832279793691</v>
      </c>
      <c r="D12" s="50">
        <f t="shared" si="0"/>
        <v>4879.7171604467376</v>
      </c>
      <c r="E12" s="51">
        <f t="shared" si="2"/>
        <v>-6718.5492915412806</v>
      </c>
      <c r="F12" s="52"/>
    </row>
    <row r="13" spans="1:6" s="46" customFormat="1" ht="12" x14ac:dyDescent="0.15">
      <c r="A13" s="14">
        <v>9</v>
      </c>
      <c r="B13" s="10">
        <v>12082</v>
      </c>
      <c r="C13" s="49">
        <f t="shared" si="1"/>
        <v>0.36061002498157957</v>
      </c>
      <c r="D13" s="50">
        <f t="shared" si="0"/>
        <v>4356.8903218274445</v>
      </c>
      <c r="E13" s="51">
        <f t="shared" si="2"/>
        <v>-2361.6589697138361</v>
      </c>
      <c r="F13" s="52"/>
    </row>
    <row r="14" spans="1:6" s="46" customFormat="1" ht="12" x14ac:dyDescent="0.15">
      <c r="A14" s="14">
        <v>10</v>
      </c>
      <c r="B14" s="10">
        <v>12082</v>
      </c>
      <c r="C14" s="49">
        <f t="shared" si="1"/>
        <v>0.32197323659069599</v>
      </c>
      <c r="D14" s="50">
        <f t="shared" si="0"/>
        <v>3890.0806444887889</v>
      </c>
      <c r="E14" s="51">
        <f t="shared" si="2"/>
        <v>1528.4216747749529</v>
      </c>
      <c r="F14" s="52"/>
    </row>
    <row r="15" spans="1:6" s="46" customFormat="1" ht="12" x14ac:dyDescent="0.15">
      <c r="A15" s="14">
        <v>11</v>
      </c>
      <c r="B15" s="10">
        <v>12082</v>
      </c>
      <c r="C15" s="49">
        <f t="shared" si="1"/>
        <v>0.28747610409883567</v>
      </c>
      <c r="D15" s="50">
        <f t="shared" si="0"/>
        <v>3473.2862897221326</v>
      </c>
      <c r="E15" s="51">
        <f t="shared" si="2"/>
        <v>5001.7079644970854</v>
      </c>
      <c r="F15" s="52"/>
    </row>
    <row r="16" spans="1:6" s="46" customFormat="1" ht="12" x14ac:dyDescent="0.15">
      <c r="A16" s="14">
        <v>12</v>
      </c>
      <c r="B16" s="10">
        <v>12082</v>
      </c>
      <c r="C16" s="49">
        <f t="shared" si="1"/>
        <v>0.25667509294538904</v>
      </c>
      <c r="D16" s="50">
        <f t="shared" si="0"/>
        <v>3101.1484729661902</v>
      </c>
      <c r="E16" s="51">
        <f t="shared" si="2"/>
        <v>8102.8564374632751</v>
      </c>
      <c r="F16" s="52"/>
    </row>
    <row r="17" spans="1:7" s="46" customFormat="1" ht="12" x14ac:dyDescent="0.15">
      <c r="A17" s="14">
        <v>13</v>
      </c>
      <c r="B17" s="10">
        <v>12082</v>
      </c>
      <c r="C17" s="53">
        <f t="shared" si="1"/>
        <v>0.22917419012981158</v>
      </c>
      <c r="D17" s="50">
        <f t="shared" si="0"/>
        <v>2768.8825651483835</v>
      </c>
      <c r="E17" s="51">
        <f t="shared" si="2"/>
        <v>10871.739002611659</v>
      </c>
      <c r="F17" s="52"/>
    </row>
    <row r="18" spans="1:7" s="46" customFormat="1" ht="12" x14ac:dyDescent="0.15">
      <c r="A18" s="14">
        <v>14</v>
      </c>
      <c r="B18" s="10">
        <v>12082</v>
      </c>
      <c r="C18" s="49">
        <f t="shared" si="1"/>
        <v>0.20461981261590317</v>
      </c>
      <c r="D18" s="50">
        <f t="shared" si="0"/>
        <v>2472.216576025342</v>
      </c>
      <c r="E18" s="51">
        <f t="shared" si="2"/>
        <v>13343.955578637</v>
      </c>
      <c r="F18" s="52"/>
    </row>
    <row r="19" spans="1:7" s="46" customFormat="1" ht="12" x14ac:dyDescent="0.15">
      <c r="A19" s="14">
        <v>15</v>
      </c>
      <c r="B19" s="10">
        <v>12082</v>
      </c>
      <c r="C19" s="49">
        <f t="shared" si="1"/>
        <v>0.18269626126419927</v>
      </c>
      <c r="D19" s="50">
        <f t="shared" si="0"/>
        <v>2207.3362285940557</v>
      </c>
      <c r="E19" s="51">
        <f t="shared" si="2"/>
        <v>15551.291807231057</v>
      </c>
      <c r="F19" s="52"/>
    </row>
    <row r="20" spans="1:7" s="46" customFormat="1" ht="12" x14ac:dyDescent="0.15">
      <c r="A20" s="14">
        <v>16</v>
      </c>
      <c r="B20" s="10">
        <v>15441</v>
      </c>
      <c r="C20" s="49">
        <f t="shared" si="1"/>
        <v>0.16312166184303503</v>
      </c>
      <c r="D20" s="50">
        <f t="shared" si="0"/>
        <v>2518.7615805183041</v>
      </c>
      <c r="E20" s="51">
        <f t="shared" si="2"/>
        <v>18070.053387749362</v>
      </c>
      <c r="F20" s="52"/>
    </row>
    <row r="21" spans="1:7" s="46" customFormat="1" ht="12" x14ac:dyDescent="0.15">
      <c r="A21" s="13"/>
      <c r="B21" s="10">
        <f>SUM(B5:B20)</f>
        <v>125917</v>
      </c>
      <c r="C21" s="49"/>
      <c r="D21" s="50">
        <f>SUM(D5:D20)</f>
        <v>18070.053387749362</v>
      </c>
      <c r="E21" s="3"/>
      <c r="G21" s="52"/>
    </row>
    <row r="22" spans="1:7" s="46" customFormat="1" ht="12" x14ac:dyDescent="0.15">
      <c r="A22" s="54" t="s">
        <v>137</v>
      </c>
      <c r="B22" s="55">
        <f>B21/14</f>
        <v>8994.0714285714294</v>
      </c>
      <c r="C22" s="56"/>
      <c r="D22" s="55"/>
      <c r="E22" s="57">
        <f>E6/B22*-1</f>
        <v>5.0501044338731065</v>
      </c>
      <c r="G22" s="58"/>
    </row>
    <row r="23" spans="1:7" s="46" customFormat="1" ht="12" x14ac:dyDescent="0.15">
      <c r="A23" s="54" t="s">
        <v>138</v>
      </c>
      <c r="B23" s="55">
        <f>7+E13*-1/D14</f>
        <v>7.6070976891082402</v>
      </c>
      <c r="C23" s="56"/>
      <c r="D23" s="55"/>
      <c r="E23" s="59"/>
    </row>
    <row r="24" spans="1:7" s="46" customFormat="1" ht="12" x14ac:dyDescent="0.15">
      <c r="A24" s="54" t="s">
        <v>139</v>
      </c>
      <c r="B24" s="60"/>
      <c r="C24" s="56"/>
      <c r="D24" s="55"/>
      <c r="E24" s="61">
        <f>IRR(B5:B20,0.12)</f>
        <v>0.24361083862639821</v>
      </c>
      <c r="F24" s="62"/>
    </row>
    <row r="25" spans="1:7" s="46" customFormat="1" ht="12.75" thickBot="1" x14ac:dyDescent="0.2">
      <c r="A25" s="63" t="s">
        <v>140</v>
      </c>
      <c r="B25" s="64">
        <f>12%+18070.05*(18%-12%)/(18070.05+-2517.11)*100%</f>
        <v>0.1897104856059369</v>
      </c>
      <c r="C25" s="65"/>
      <c r="D25" s="66"/>
      <c r="E25" s="67"/>
    </row>
    <row r="26" spans="1:7" s="46" customFormat="1" ht="12" x14ac:dyDescent="0.15"/>
    <row r="28" spans="1:7" ht="25.5" thickBot="1" x14ac:dyDescent="0.45">
      <c r="A28" s="209" t="s">
        <v>154</v>
      </c>
      <c r="B28" s="209"/>
      <c r="C28" s="209"/>
      <c r="D28" s="209"/>
      <c r="E28" s="209"/>
      <c r="F28" s="209"/>
      <c r="G28" s="209"/>
    </row>
    <row r="29" spans="1:7" s="46" customFormat="1" ht="12" x14ac:dyDescent="0.15">
      <c r="A29" s="17" t="s">
        <v>123</v>
      </c>
      <c r="B29" s="23" t="s">
        <v>133</v>
      </c>
      <c r="C29" s="23" t="s">
        <v>135</v>
      </c>
      <c r="D29" s="23" t="s">
        <v>116</v>
      </c>
      <c r="E29" s="23" t="s">
        <v>133</v>
      </c>
      <c r="F29" s="23" t="s">
        <v>134</v>
      </c>
      <c r="G29" s="16" t="s">
        <v>116</v>
      </c>
    </row>
    <row r="30" spans="1:7" s="46" customFormat="1" ht="12" x14ac:dyDescent="0.15">
      <c r="A30" s="14" t="s">
        <v>132</v>
      </c>
      <c r="B30" s="10">
        <v>-3778</v>
      </c>
      <c r="C30" s="69">
        <v>1</v>
      </c>
      <c r="D30" s="70">
        <f>B30*C30</f>
        <v>-3778</v>
      </c>
      <c r="E30" s="10">
        <v>-3778</v>
      </c>
      <c r="F30" s="69">
        <v>1</v>
      </c>
      <c r="G30" s="71">
        <f>F30*E30</f>
        <v>-3778</v>
      </c>
    </row>
    <row r="31" spans="1:7" s="46" customFormat="1" ht="12" x14ac:dyDescent="0.15">
      <c r="A31" s="14" t="s">
        <v>132</v>
      </c>
      <c r="B31" s="10">
        <v>-41643</v>
      </c>
      <c r="C31" s="69">
        <v>1</v>
      </c>
      <c r="D31" s="70">
        <f t="shared" ref="D31:D45" si="3">B31*C31</f>
        <v>-41643</v>
      </c>
      <c r="E31" s="10">
        <v>-41643</v>
      </c>
      <c r="F31" s="69">
        <v>1</v>
      </c>
      <c r="G31" s="71">
        <f>F31*E31</f>
        <v>-41643</v>
      </c>
    </row>
    <row r="32" spans="1:7" s="46" customFormat="1" ht="12" x14ac:dyDescent="0.15">
      <c r="A32" s="14">
        <v>3</v>
      </c>
      <c r="B32" s="10">
        <v>10359</v>
      </c>
      <c r="C32" s="69">
        <f>1*1/(POWER(1+12%,A32))</f>
        <v>0.71178024781341087</v>
      </c>
      <c r="D32" s="72">
        <f t="shared" si="3"/>
        <v>7373.3315870991228</v>
      </c>
      <c r="E32" s="10">
        <v>10359</v>
      </c>
      <c r="F32" s="69">
        <f>1*1/(POWER(1+18%,A32))</f>
        <v>0.6086308726792905</v>
      </c>
      <c r="G32" s="71">
        <f>E32*F32</f>
        <v>6304.8072100847703</v>
      </c>
    </row>
    <row r="33" spans="1:7" s="46" customFormat="1" ht="12" x14ac:dyDescent="0.15">
      <c r="A33" s="14">
        <v>4</v>
      </c>
      <c r="B33" s="10">
        <v>12359</v>
      </c>
      <c r="C33" s="69">
        <f t="shared" ref="C33:C45" si="4">1*1/(POWER(1+12%,A33))</f>
        <v>0.63551807840483121</v>
      </c>
      <c r="D33" s="72">
        <f t="shared" si="3"/>
        <v>7854.3679310053085</v>
      </c>
      <c r="E33" s="10">
        <v>12359</v>
      </c>
      <c r="F33" s="69">
        <f t="shared" ref="F33:F44" si="5">1*1/(POWER(1+18%,A33))</f>
        <v>0.51578887515194116</v>
      </c>
      <c r="G33" s="71">
        <f t="shared" ref="G33:G45" si="6">E33*F33</f>
        <v>6374.6347080028409</v>
      </c>
    </row>
    <row r="34" spans="1:7" s="46" customFormat="1" ht="12" x14ac:dyDescent="0.15">
      <c r="A34" s="14">
        <v>5</v>
      </c>
      <c r="B34" s="10">
        <v>12290</v>
      </c>
      <c r="C34" s="69">
        <f t="shared" si="4"/>
        <v>0.56742685571859919</v>
      </c>
      <c r="D34" s="72">
        <f t="shared" si="3"/>
        <v>6973.6760567815836</v>
      </c>
      <c r="E34" s="10">
        <v>12290</v>
      </c>
      <c r="F34" s="69">
        <f t="shared" si="5"/>
        <v>0.43710921623045873</v>
      </c>
      <c r="G34" s="71">
        <f t="shared" si="6"/>
        <v>5372.0722674723374</v>
      </c>
    </row>
    <row r="35" spans="1:7" s="46" customFormat="1" ht="12" x14ac:dyDescent="0.15">
      <c r="A35" s="14">
        <v>6</v>
      </c>
      <c r="B35" s="10">
        <v>12151</v>
      </c>
      <c r="C35" s="69">
        <f t="shared" si="4"/>
        <v>0.50663112117732068</v>
      </c>
      <c r="D35" s="72">
        <f t="shared" si="3"/>
        <v>6156.0747534256234</v>
      </c>
      <c r="E35" s="10">
        <v>12151</v>
      </c>
      <c r="F35" s="69">
        <f t="shared" si="5"/>
        <v>0.37043153917835481</v>
      </c>
      <c r="G35" s="71">
        <f t="shared" si="6"/>
        <v>4501.1136325561893</v>
      </c>
    </row>
    <row r="36" spans="1:7" s="46" customFormat="1" ht="12" x14ac:dyDescent="0.15">
      <c r="A36" s="14">
        <v>7</v>
      </c>
      <c r="B36" s="10">
        <v>12082</v>
      </c>
      <c r="C36" s="69">
        <f t="shared" si="4"/>
        <v>0.45234921533689343</v>
      </c>
      <c r="D36" s="72">
        <f t="shared" si="3"/>
        <v>5465.2832197003463</v>
      </c>
      <c r="E36" s="10">
        <v>12082</v>
      </c>
      <c r="F36" s="69">
        <f t="shared" si="5"/>
        <v>0.31392503320199561</v>
      </c>
      <c r="G36" s="71">
        <f t="shared" si="6"/>
        <v>3792.842251146511</v>
      </c>
    </row>
    <row r="37" spans="1:7" s="46" customFormat="1" ht="12" x14ac:dyDescent="0.15">
      <c r="A37" s="14">
        <v>8</v>
      </c>
      <c r="B37" s="10">
        <v>12082</v>
      </c>
      <c r="C37" s="69">
        <f t="shared" si="4"/>
        <v>0.4038832279793691</v>
      </c>
      <c r="D37" s="72">
        <f t="shared" si="3"/>
        <v>4879.7171604467376</v>
      </c>
      <c r="E37" s="10">
        <v>12082</v>
      </c>
      <c r="F37" s="69">
        <f t="shared" si="5"/>
        <v>0.26603816373050476</v>
      </c>
      <c r="G37" s="71">
        <f t="shared" si="6"/>
        <v>3214.2730941919585</v>
      </c>
    </row>
    <row r="38" spans="1:7" s="46" customFormat="1" ht="12" x14ac:dyDescent="0.15">
      <c r="A38" s="14">
        <v>9</v>
      </c>
      <c r="B38" s="10">
        <v>12082</v>
      </c>
      <c r="C38" s="69">
        <f t="shared" si="4"/>
        <v>0.36061002498157957</v>
      </c>
      <c r="D38" s="72">
        <f t="shared" si="3"/>
        <v>4356.8903218274445</v>
      </c>
      <c r="E38" s="10">
        <v>12082</v>
      </c>
      <c r="F38" s="69">
        <f t="shared" si="5"/>
        <v>0.22545607095805489</v>
      </c>
      <c r="G38" s="71">
        <f t="shared" si="6"/>
        <v>2723.9602493152192</v>
      </c>
    </row>
    <row r="39" spans="1:7" s="46" customFormat="1" ht="12" x14ac:dyDescent="0.15">
      <c r="A39" s="14">
        <v>10</v>
      </c>
      <c r="B39" s="10">
        <v>12082</v>
      </c>
      <c r="C39" s="69">
        <f t="shared" si="4"/>
        <v>0.32197323659069599</v>
      </c>
      <c r="D39" s="72">
        <f t="shared" si="3"/>
        <v>3890.0806444887889</v>
      </c>
      <c r="E39" s="10">
        <v>12082</v>
      </c>
      <c r="F39" s="69">
        <f t="shared" si="5"/>
        <v>0.19106446691360587</v>
      </c>
      <c r="G39" s="71">
        <f t="shared" si="6"/>
        <v>2308.440889250186</v>
      </c>
    </row>
    <row r="40" spans="1:7" s="46" customFormat="1" ht="12" x14ac:dyDescent="0.15">
      <c r="A40" s="14">
        <v>11</v>
      </c>
      <c r="B40" s="10">
        <v>12082</v>
      </c>
      <c r="C40" s="69">
        <f t="shared" si="4"/>
        <v>0.28747610409883567</v>
      </c>
      <c r="D40" s="72">
        <f t="shared" si="3"/>
        <v>3473.2862897221326</v>
      </c>
      <c r="E40" s="10">
        <v>12082</v>
      </c>
      <c r="F40" s="69">
        <f t="shared" si="5"/>
        <v>0.1619190397572931</v>
      </c>
      <c r="G40" s="71">
        <f t="shared" si="6"/>
        <v>1956.3058383476152</v>
      </c>
    </row>
    <row r="41" spans="1:7" s="46" customFormat="1" ht="12" x14ac:dyDescent="0.15">
      <c r="A41" s="14">
        <v>12</v>
      </c>
      <c r="B41" s="10">
        <v>12082</v>
      </c>
      <c r="C41" s="69">
        <f t="shared" si="4"/>
        <v>0.25667509294538904</v>
      </c>
      <c r="D41" s="72">
        <f t="shared" si="3"/>
        <v>3101.1484729661902</v>
      </c>
      <c r="E41" s="10">
        <v>12082</v>
      </c>
      <c r="F41" s="69">
        <f t="shared" si="5"/>
        <v>0.13721952521804504</v>
      </c>
      <c r="G41" s="71">
        <f t="shared" si="6"/>
        <v>1657.8863036844202</v>
      </c>
    </row>
    <row r="42" spans="1:7" s="46" customFormat="1" ht="12" x14ac:dyDescent="0.15">
      <c r="A42" s="14">
        <v>13</v>
      </c>
      <c r="B42" s="10">
        <v>12082</v>
      </c>
      <c r="C42" s="73">
        <f t="shared" si="4"/>
        <v>0.22917419012981158</v>
      </c>
      <c r="D42" s="72">
        <f t="shared" si="3"/>
        <v>2768.8825651483835</v>
      </c>
      <c r="E42" s="10">
        <v>12082</v>
      </c>
      <c r="F42" s="69">
        <f t="shared" si="5"/>
        <v>0.11628773323563139</v>
      </c>
      <c r="G42" s="71">
        <f t="shared" si="6"/>
        <v>1404.9883929528985</v>
      </c>
    </row>
    <row r="43" spans="1:7" s="46" customFormat="1" ht="12" x14ac:dyDescent="0.15">
      <c r="A43" s="14">
        <v>14</v>
      </c>
      <c r="B43" s="10">
        <v>12082</v>
      </c>
      <c r="C43" s="69">
        <f t="shared" si="4"/>
        <v>0.20461981261590317</v>
      </c>
      <c r="D43" s="72">
        <f t="shared" si="3"/>
        <v>2472.216576025342</v>
      </c>
      <c r="E43" s="10">
        <v>12082</v>
      </c>
      <c r="F43" s="69">
        <f t="shared" si="5"/>
        <v>9.8548926470874057E-2</v>
      </c>
      <c r="G43" s="71">
        <f t="shared" si="6"/>
        <v>1190.6681296211004</v>
      </c>
    </row>
    <row r="44" spans="1:7" s="46" customFormat="1" ht="12" x14ac:dyDescent="0.15">
      <c r="A44" s="14">
        <v>15</v>
      </c>
      <c r="B44" s="10">
        <v>12082</v>
      </c>
      <c r="C44" s="69">
        <f t="shared" si="4"/>
        <v>0.18269626126419927</v>
      </c>
      <c r="D44" s="72">
        <f t="shared" si="3"/>
        <v>2207.3362285940557</v>
      </c>
      <c r="E44" s="10">
        <v>12082</v>
      </c>
      <c r="F44" s="69">
        <f t="shared" si="5"/>
        <v>8.351603938209666E-2</v>
      </c>
      <c r="G44" s="71">
        <f t="shared" si="6"/>
        <v>1009.0407878144919</v>
      </c>
    </row>
    <row r="45" spans="1:7" s="46" customFormat="1" ht="12" x14ac:dyDescent="0.15">
      <c r="A45" s="14">
        <v>16</v>
      </c>
      <c r="B45" s="10">
        <v>15441</v>
      </c>
      <c r="C45" s="69">
        <f t="shared" si="4"/>
        <v>0.16312166184303503</v>
      </c>
      <c r="D45" s="72">
        <f t="shared" si="3"/>
        <v>2518.7615805183041</v>
      </c>
      <c r="E45" s="10">
        <v>15441</v>
      </c>
      <c r="F45" s="69">
        <f>1*1/(POWER(1+18%,A45))</f>
        <v>7.0776304561098874E-2</v>
      </c>
      <c r="G45" s="71">
        <f t="shared" si="6"/>
        <v>1092.8569187279277</v>
      </c>
    </row>
    <row r="46" spans="1:7" s="46" customFormat="1" ht="12" x14ac:dyDescent="0.15">
      <c r="A46" s="13" t="s">
        <v>136</v>
      </c>
      <c r="B46" s="10">
        <f>SUM(B30:B45)</f>
        <v>125917</v>
      </c>
      <c r="C46" s="69"/>
      <c r="D46" s="70">
        <f>SUM(D30:D45)</f>
        <v>18070.053387749362</v>
      </c>
      <c r="E46" s="10"/>
      <c r="F46" s="69"/>
      <c r="G46" s="74">
        <f>SUM(G30:G45)</f>
        <v>-2517.1093268315335</v>
      </c>
    </row>
    <row r="47" spans="1:7" s="46" customFormat="1" ht="12.75" thickBot="1" x14ac:dyDescent="0.2">
      <c r="A47" s="19" t="s">
        <v>141</v>
      </c>
      <c r="B47" s="75">
        <f>IRR(B30:B45,0.12)</f>
        <v>0.24361083862639821</v>
      </c>
      <c r="C47" s="76"/>
      <c r="D47" s="77">
        <f>12%+18070.05*(18%-12%)/(18070.05+-2517.11)*100%</f>
        <v>0.1897104856059369</v>
      </c>
      <c r="E47" s="78"/>
      <c r="F47" s="78"/>
      <c r="G47" s="79"/>
    </row>
    <row r="48" spans="1:7" x14ac:dyDescent="0.15">
      <c r="B48" s="21"/>
      <c r="D48" s="21"/>
    </row>
    <row r="49" spans="2:4" x14ac:dyDescent="0.15">
      <c r="B49" s="21"/>
    </row>
    <row r="50" spans="2:4" x14ac:dyDescent="0.15">
      <c r="B50" s="21"/>
    </row>
    <row r="51" spans="2:4" x14ac:dyDescent="0.15">
      <c r="C51" s="22"/>
      <c r="D51" s="22"/>
    </row>
  </sheetData>
  <mergeCells count="2">
    <mergeCell ref="A1:E1"/>
    <mergeCell ref="A28:G28"/>
  </mergeCells>
  <phoneticPr fontId="1" type="noConversion"/>
  <hyperlinks>
    <hyperlink ref="F1" location="目录!A1" display="返回目录"/>
  </hyperlinks>
  <printOptions horizontalCentered="1"/>
  <pageMargins left="0.39370078740157483" right="0.74803149606299213" top="0.98425196850393704" bottom="0.98425196850393704" header="0.51181102362204722" footer="0.51181102362204722"/>
  <pageSetup paperSize="9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4</vt:i4>
      </vt:variant>
    </vt:vector>
  </HeadingPairs>
  <TitlesOfParts>
    <vt:vector size="9" baseType="lpstr">
      <vt:lpstr>目录</vt:lpstr>
      <vt:lpstr>投资收益(一)</vt:lpstr>
      <vt:lpstr>投资收益(二)</vt:lpstr>
      <vt:lpstr>投资收益(三)</vt:lpstr>
      <vt:lpstr>A股份公司</vt:lpstr>
      <vt:lpstr>A股份公司!Print_Area</vt:lpstr>
      <vt:lpstr>'投资收益(二)'!Print_Area</vt:lpstr>
      <vt:lpstr>'投资收益(三)'!Print_Area</vt:lpstr>
      <vt:lpstr>'投资收益(一)'!Print_Area</vt:lpstr>
    </vt:vector>
  </TitlesOfParts>
  <Company>辽化分公司造价中心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赵佳霖</dc:creator>
  <cp:lastModifiedBy>张艳坤</cp:lastModifiedBy>
  <cp:lastPrinted>2006-09-07T04:57:39Z</cp:lastPrinted>
  <dcterms:created xsi:type="dcterms:W3CDTF">2006-07-22T16:26:35Z</dcterms:created>
  <dcterms:modified xsi:type="dcterms:W3CDTF">2017-01-18T19:15:56Z</dcterms:modified>
  <cp:contentStatus/>
</cp:coreProperties>
</file>