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0" yWindow="285" windowWidth="11880" windowHeight="68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20" i="1" l="1"/>
  <c r="C22" i="1"/>
  <c r="C18" i="1"/>
  <c r="C23" i="1" s="1"/>
  <c r="C17" i="1"/>
  <c r="C31" i="1" l="1"/>
  <c r="C30" i="1"/>
  <c r="C29" i="1"/>
  <c r="C32" i="1"/>
  <c r="C27" i="1"/>
  <c r="C28" i="1"/>
  <c r="D27" i="1" l="1"/>
  <c r="E27" i="1" s="1"/>
  <c r="F27" i="1" s="1"/>
  <c r="C33" i="1"/>
  <c r="D29" i="1"/>
  <c r="E29" i="1" s="1"/>
  <c r="F29" i="1" s="1"/>
  <c r="D30" i="1"/>
  <c r="E30" i="1" s="1"/>
  <c r="F30" i="1" s="1"/>
  <c r="D28" i="1"/>
  <c r="E28" i="1" s="1"/>
  <c r="F28" i="1" s="1"/>
  <c r="D32" i="1"/>
  <c r="E32" i="1" s="1"/>
  <c r="F32" i="1" s="1"/>
  <c r="D31" i="1"/>
  <c r="E31" i="1" s="1"/>
  <c r="F31" i="1" s="1"/>
  <c r="F33" i="1" l="1"/>
  <c r="D33" i="1"/>
  <c r="E33" i="1" s="1"/>
</calcChain>
</file>

<file path=xl/sharedStrings.xml><?xml version="1.0" encoding="utf-8"?>
<sst xmlns="http://schemas.openxmlformats.org/spreadsheetml/2006/main" count="43" uniqueCount="33">
  <si>
    <t>租赁公司价格表</t>
    <phoneticPr fontId="2" type="noConversion"/>
  </si>
  <si>
    <t>生产厂家</t>
    <phoneticPr fontId="2" type="noConversion"/>
  </si>
  <si>
    <t>设备名称</t>
    <phoneticPr fontId="2" type="noConversion"/>
  </si>
  <si>
    <t>租金总额</t>
    <phoneticPr fontId="2" type="noConversion"/>
  </si>
  <si>
    <t>支付方法</t>
    <phoneticPr fontId="2" type="noConversion"/>
  </si>
  <si>
    <t>德国</t>
    <phoneticPr fontId="2" type="noConversion"/>
  </si>
  <si>
    <t>美国</t>
    <phoneticPr fontId="2" type="noConversion"/>
  </si>
  <si>
    <t>日本</t>
    <phoneticPr fontId="2" type="noConversion"/>
  </si>
  <si>
    <t>LX100起重机（德国）</t>
    <phoneticPr fontId="2" type="noConversion"/>
  </si>
  <si>
    <t>LX220起重机（美国）</t>
    <phoneticPr fontId="2" type="noConversion"/>
  </si>
  <si>
    <t>LT120起重机（日本）</t>
    <phoneticPr fontId="2" type="noConversion"/>
  </si>
  <si>
    <t>IBM新型计算机（IBM）</t>
    <phoneticPr fontId="2" type="noConversion"/>
  </si>
  <si>
    <t>惠普4200打印机</t>
    <phoneticPr fontId="2" type="noConversion"/>
  </si>
  <si>
    <t>施乐5400打印机（日本）</t>
    <phoneticPr fontId="2" type="noConversion"/>
  </si>
  <si>
    <t>三星3560打印机（日本）</t>
    <phoneticPr fontId="2" type="noConversion"/>
  </si>
  <si>
    <t>先付</t>
    <phoneticPr fontId="2" type="noConversion"/>
  </si>
  <si>
    <t>后付</t>
    <phoneticPr fontId="2" type="noConversion"/>
  </si>
  <si>
    <t>租赁项目名称</t>
    <phoneticPr fontId="2" type="noConversion"/>
  </si>
  <si>
    <t>支付租金方法</t>
    <phoneticPr fontId="2" type="noConversion"/>
  </si>
  <si>
    <t>每年付款期数</t>
    <phoneticPr fontId="2" type="noConversion"/>
  </si>
  <si>
    <t>租赁年利率</t>
    <phoneticPr fontId="2" type="noConversion"/>
  </si>
  <si>
    <t>租赁年限</t>
    <phoneticPr fontId="2" type="noConversion"/>
  </si>
  <si>
    <t>总付款期数</t>
    <phoneticPr fontId="2" type="noConversion"/>
  </si>
  <si>
    <t>每期应付租金</t>
    <phoneticPr fontId="2" type="noConversion"/>
  </si>
  <si>
    <t>桂柳工集团公司租赁摊销分析表</t>
    <phoneticPr fontId="2" type="noConversion"/>
  </si>
  <si>
    <t>所得税税率</t>
    <phoneticPr fontId="2" type="noConversion"/>
  </si>
  <si>
    <t>年</t>
    <phoneticPr fontId="2" type="noConversion"/>
  </si>
  <si>
    <t>租金支付额</t>
    <phoneticPr fontId="2" type="noConversion"/>
  </si>
  <si>
    <t>税款节约额</t>
    <phoneticPr fontId="2" type="noConversion"/>
  </si>
  <si>
    <t>净现金流量</t>
    <phoneticPr fontId="2" type="noConversion"/>
  </si>
  <si>
    <t>现值</t>
    <phoneticPr fontId="2" type="noConversion"/>
  </si>
  <si>
    <t>合计</t>
    <phoneticPr fontId="2" type="noConversion"/>
  </si>
  <si>
    <t>桂柳工集团公司租赁分析模型BBS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</si>
</sst>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name val="宋体"/>
      <charset val="134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sz val="16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vertical="center"/>
    </xf>
    <xf numFmtId="9" fontId="0" fillId="2" borderId="0" xfId="0" applyNumberFormat="1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A$16" fmlaRange="$C$6:$C$12" noThreeD="1" sel="1" val="0"/>
</file>

<file path=xl/ctrlProps/ctrlProp2.xml><?xml version="1.0" encoding="utf-8"?>
<formControlPr xmlns="http://schemas.microsoft.com/office/spreadsheetml/2009/9/main" objectType="Spin" dx="16" fmlaLink="$C$19" max="12" page="10"/>
</file>

<file path=xl/ctrlProps/ctrlProp3.xml><?xml version="1.0" encoding="utf-8"?>
<formControlPr xmlns="http://schemas.microsoft.com/office/spreadsheetml/2009/9/main" objectType="Scroll" dx="16" fmlaLink="$E$20" horiz="1" max="100" page="10" val="10"/>
</file>

<file path=xl/ctrlProps/ctrlProp4.xml><?xml version="1.0" encoding="utf-8"?>
<formControlPr xmlns="http://schemas.microsoft.com/office/spreadsheetml/2009/9/main" objectType="Spin" dx="16" fmlaLink="$C$21" max="20" page="10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15</xdr:row>
          <xdr:rowOff>9525</xdr:rowOff>
        </xdr:from>
        <xdr:to>
          <xdr:col>2</xdr:col>
          <xdr:colOff>1809750</xdr:colOff>
          <xdr:row>16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18</xdr:row>
          <xdr:rowOff>9525</xdr:rowOff>
        </xdr:from>
        <xdr:to>
          <xdr:col>3</xdr:col>
          <xdr:colOff>485775</xdr:colOff>
          <xdr:row>19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19</xdr:row>
          <xdr:rowOff>38100</xdr:rowOff>
        </xdr:from>
        <xdr:to>
          <xdr:col>3</xdr:col>
          <xdr:colOff>657225</xdr:colOff>
          <xdr:row>20</xdr:row>
          <xdr:rowOff>19050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20</xdr:row>
          <xdr:rowOff>28575</xdr:rowOff>
        </xdr:from>
        <xdr:to>
          <xdr:col>3</xdr:col>
          <xdr:colOff>514350</xdr:colOff>
          <xdr:row>21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G5" sqref="G5"/>
    </sheetView>
  </sheetViews>
  <sheetFormatPr defaultRowHeight="14.25" x14ac:dyDescent="0.15"/>
  <cols>
    <col min="1" max="1" width="9" style="1"/>
    <col min="2" max="2" width="13.875" style="1" bestFit="1" customWidth="1"/>
    <col min="3" max="3" width="25" style="1" bestFit="1" customWidth="1"/>
    <col min="4" max="6" width="11.625" style="1" bestFit="1" customWidth="1"/>
    <col min="7" max="16384" width="9" style="1"/>
  </cols>
  <sheetData>
    <row r="1" spans="1:9" x14ac:dyDescent="0.15">
      <c r="A1" s="6" t="s">
        <v>32</v>
      </c>
      <c r="B1" s="6"/>
      <c r="C1" s="6"/>
      <c r="D1" s="6"/>
      <c r="E1" s="6"/>
      <c r="F1" s="6"/>
      <c r="G1" s="6"/>
      <c r="H1" s="6"/>
      <c r="I1" s="6"/>
    </row>
    <row r="2" spans="1:9" x14ac:dyDescent="0.15">
      <c r="A2" s="6"/>
      <c r="B2" s="6"/>
      <c r="C2" s="6"/>
      <c r="D2" s="6"/>
      <c r="E2" s="6"/>
      <c r="F2" s="6"/>
      <c r="G2" s="6"/>
      <c r="H2" s="6"/>
      <c r="I2" s="6"/>
    </row>
    <row r="4" spans="1:9" ht="20.25" x14ac:dyDescent="0.15">
      <c r="B4" s="7" t="s">
        <v>0</v>
      </c>
      <c r="C4" s="7"/>
      <c r="D4" s="7"/>
      <c r="E4" s="7"/>
      <c r="F4" s="2"/>
      <c r="G4" s="2"/>
    </row>
    <row r="5" spans="1:9" x14ac:dyDescent="0.15">
      <c r="B5" s="4" t="s">
        <v>1</v>
      </c>
      <c r="C5" s="5" t="s">
        <v>2</v>
      </c>
      <c r="D5" s="5" t="s">
        <v>3</v>
      </c>
      <c r="E5" s="5" t="s">
        <v>4</v>
      </c>
    </row>
    <row r="6" spans="1:9" x14ac:dyDescent="0.15">
      <c r="B6" s="4" t="s">
        <v>5</v>
      </c>
      <c r="C6" s="5" t="s">
        <v>8</v>
      </c>
      <c r="D6" s="5">
        <v>3500000</v>
      </c>
      <c r="E6" s="5" t="s">
        <v>15</v>
      </c>
    </row>
    <row r="7" spans="1:9" x14ac:dyDescent="0.15">
      <c r="B7" s="4" t="s">
        <v>6</v>
      </c>
      <c r="C7" s="5" t="s">
        <v>9</v>
      </c>
      <c r="D7" s="5">
        <v>2300000</v>
      </c>
      <c r="E7" s="5" t="s">
        <v>16</v>
      </c>
    </row>
    <row r="8" spans="1:9" x14ac:dyDescent="0.15">
      <c r="B8" s="4" t="s">
        <v>7</v>
      </c>
      <c r="C8" s="5" t="s">
        <v>10</v>
      </c>
      <c r="D8" s="5">
        <v>2100000</v>
      </c>
      <c r="E8" s="5" t="s">
        <v>15</v>
      </c>
    </row>
    <row r="9" spans="1:9" x14ac:dyDescent="0.15">
      <c r="B9" s="4" t="s">
        <v>6</v>
      </c>
      <c r="C9" s="5" t="s">
        <v>11</v>
      </c>
      <c r="D9" s="5">
        <v>10000</v>
      </c>
      <c r="E9" s="5" t="s">
        <v>16</v>
      </c>
    </row>
    <row r="10" spans="1:9" x14ac:dyDescent="0.15">
      <c r="B10" s="4" t="s">
        <v>6</v>
      </c>
      <c r="C10" s="5" t="s">
        <v>12</v>
      </c>
      <c r="D10" s="5">
        <v>8000</v>
      </c>
      <c r="E10" s="5" t="s">
        <v>16</v>
      </c>
    </row>
    <row r="11" spans="1:9" x14ac:dyDescent="0.15">
      <c r="B11" s="4" t="s">
        <v>6</v>
      </c>
      <c r="C11" s="5" t="s">
        <v>13</v>
      </c>
      <c r="D11" s="5">
        <v>5000</v>
      </c>
      <c r="E11" s="5" t="s">
        <v>15</v>
      </c>
    </row>
    <row r="12" spans="1:9" x14ac:dyDescent="0.15">
      <c r="B12" s="4" t="s">
        <v>7</v>
      </c>
      <c r="C12" s="5" t="s">
        <v>14</v>
      </c>
      <c r="D12" s="5">
        <v>6000</v>
      </c>
      <c r="E12" s="5" t="s">
        <v>15</v>
      </c>
    </row>
    <row r="16" spans="1:9" x14ac:dyDescent="0.15">
      <c r="A16" s="1">
        <v>1</v>
      </c>
      <c r="B16" s="1" t="s">
        <v>17</v>
      </c>
    </row>
    <row r="17" spans="2:7" x14ac:dyDescent="0.15">
      <c r="B17" s="1" t="s">
        <v>3</v>
      </c>
      <c r="C17" s="1">
        <f>INDEX(B6:E12,A16,3)</f>
        <v>3500000</v>
      </c>
    </row>
    <row r="18" spans="2:7" x14ac:dyDescent="0.15">
      <c r="B18" s="1" t="s">
        <v>18</v>
      </c>
      <c r="C18" s="1" t="str">
        <f>INDEX(B6:E12,A16,4)</f>
        <v>先付</v>
      </c>
    </row>
    <row r="19" spans="2:7" x14ac:dyDescent="0.15">
      <c r="B19" s="1" t="s">
        <v>19</v>
      </c>
      <c r="C19" s="1">
        <v>1</v>
      </c>
    </row>
    <row r="20" spans="2:7" x14ac:dyDescent="0.15">
      <c r="B20" s="1" t="s">
        <v>20</v>
      </c>
      <c r="C20" s="1">
        <f>E20%</f>
        <v>0.1</v>
      </c>
      <c r="E20" s="1">
        <v>10</v>
      </c>
    </row>
    <row r="21" spans="2:7" x14ac:dyDescent="0.15">
      <c r="B21" s="1" t="s">
        <v>21</v>
      </c>
      <c r="C21" s="1">
        <v>5</v>
      </c>
    </row>
    <row r="22" spans="2:7" x14ac:dyDescent="0.15">
      <c r="B22" s="1" t="s">
        <v>22</v>
      </c>
      <c r="C22" s="1">
        <f>C19*C21</f>
        <v>5</v>
      </c>
    </row>
    <row r="23" spans="2:7" x14ac:dyDescent="0.15">
      <c r="B23" s="1" t="s">
        <v>23</v>
      </c>
      <c r="C23" s="1">
        <f>ROUND(IF(C18="先付",PMT(C20/C19,C22,-C17,0,1),PMT(C20/C19,C22,-C17)),0)</f>
        <v>839356</v>
      </c>
    </row>
    <row r="25" spans="2:7" ht="20.25" x14ac:dyDescent="0.15">
      <c r="B25" s="7" t="s">
        <v>24</v>
      </c>
      <c r="C25" s="7"/>
      <c r="D25" s="7"/>
      <c r="E25" s="7"/>
      <c r="F25" s="1" t="s">
        <v>25</v>
      </c>
      <c r="G25" s="3">
        <v>0.33</v>
      </c>
    </row>
    <row r="26" spans="2:7" x14ac:dyDescent="0.15">
      <c r="B26" s="4" t="s">
        <v>26</v>
      </c>
      <c r="C26" s="4" t="s">
        <v>27</v>
      </c>
      <c r="D26" s="4" t="s">
        <v>28</v>
      </c>
      <c r="E26" s="4" t="s">
        <v>29</v>
      </c>
      <c r="F26" s="4" t="s">
        <v>30</v>
      </c>
    </row>
    <row r="27" spans="2:7" x14ac:dyDescent="0.15">
      <c r="B27" s="4">
        <v>0</v>
      </c>
      <c r="C27" s="4">
        <f t="shared" ref="C27:C32" si="0">$C$23</f>
        <v>839356</v>
      </c>
      <c r="D27" s="4">
        <f>C27*$G$25</f>
        <v>276987.48000000004</v>
      </c>
      <c r="E27" s="4">
        <f>C27-D27</f>
        <v>562368.52</v>
      </c>
      <c r="F27" s="4">
        <f t="shared" ref="F27:F32" si="1">E27/(1+$C$20*(1-$G$25))^B27</f>
        <v>562368.52</v>
      </c>
    </row>
    <row r="28" spans="2:7" x14ac:dyDescent="0.15">
      <c r="B28" s="4">
        <v>1</v>
      </c>
      <c r="C28" s="4">
        <f t="shared" si="0"/>
        <v>839356</v>
      </c>
      <c r="D28" s="4">
        <f t="shared" ref="D28:D33" si="2">C28*$G$25</f>
        <v>276987.48000000004</v>
      </c>
      <c r="E28" s="4">
        <f t="shared" ref="E28:E33" si="3">C28-D28</f>
        <v>562368.52</v>
      </c>
      <c r="F28" s="4">
        <f t="shared" si="1"/>
        <v>527055.78256794752</v>
      </c>
    </row>
    <row r="29" spans="2:7" x14ac:dyDescent="0.15">
      <c r="B29" s="4">
        <v>2</v>
      </c>
      <c r="C29" s="4">
        <f t="shared" si="0"/>
        <v>839356</v>
      </c>
      <c r="D29" s="4">
        <f t="shared" si="2"/>
        <v>276987.48000000004</v>
      </c>
      <c r="E29" s="4">
        <f t="shared" si="3"/>
        <v>562368.52</v>
      </c>
      <c r="F29" s="4">
        <f t="shared" si="1"/>
        <v>493960.43352197524</v>
      </c>
    </row>
    <row r="30" spans="2:7" x14ac:dyDescent="0.15">
      <c r="B30" s="4">
        <v>3</v>
      </c>
      <c r="C30" s="4">
        <f t="shared" si="0"/>
        <v>839356</v>
      </c>
      <c r="D30" s="4">
        <f t="shared" si="2"/>
        <v>276987.48000000004</v>
      </c>
      <c r="E30" s="4">
        <f t="shared" si="3"/>
        <v>562368.52</v>
      </c>
      <c r="F30" s="4">
        <f t="shared" si="1"/>
        <v>462943.23666539387</v>
      </c>
    </row>
    <row r="31" spans="2:7" x14ac:dyDescent="0.15">
      <c r="B31" s="4">
        <v>4</v>
      </c>
      <c r="C31" s="4">
        <f t="shared" si="0"/>
        <v>839356</v>
      </c>
      <c r="D31" s="4">
        <f t="shared" si="2"/>
        <v>276987.48000000004</v>
      </c>
      <c r="E31" s="4">
        <f t="shared" si="3"/>
        <v>562368.52</v>
      </c>
      <c r="F31" s="4">
        <f t="shared" si="1"/>
        <v>433873.69884291844</v>
      </c>
    </row>
    <row r="32" spans="2:7" x14ac:dyDescent="0.15">
      <c r="B32" s="4">
        <v>5</v>
      </c>
      <c r="C32" s="4">
        <f t="shared" si="0"/>
        <v>839356</v>
      </c>
      <c r="D32" s="4">
        <f t="shared" si="2"/>
        <v>276987.48000000004</v>
      </c>
      <c r="E32" s="4">
        <f t="shared" si="3"/>
        <v>562368.52</v>
      </c>
      <c r="F32" s="4">
        <f t="shared" si="1"/>
        <v>406629.52093994233</v>
      </c>
    </row>
    <row r="33" spans="2:6" x14ac:dyDescent="0.15">
      <c r="B33" s="4" t="s">
        <v>31</v>
      </c>
      <c r="C33" s="4">
        <f>SUM(C27:C32)</f>
        <v>5036136</v>
      </c>
      <c r="D33" s="4">
        <f t="shared" si="2"/>
        <v>1661924.8800000001</v>
      </c>
      <c r="E33" s="4">
        <f t="shared" si="3"/>
        <v>3374211.12</v>
      </c>
      <c r="F33" s="4">
        <f>SUM(F27:F32)</f>
        <v>2886831.1925381776</v>
      </c>
    </row>
  </sheetData>
  <mergeCells count="3">
    <mergeCell ref="A1:I2"/>
    <mergeCell ref="B4:E4"/>
    <mergeCell ref="B25:E25"/>
  </mergeCells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123825</xdr:colOff>
                    <xdr:row>15</xdr:row>
                    <xdr:rowOff>9525</xdr:rowOff>
                  </from>
                  <to>
                    <xdr:col>2</xdr:col>
                    <xdr:colOff>1809750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3</xdr:col>
                    <xdr:colOff>38100</xdr:colOff>
                    <xdr:row>18</xdr:row>
                    <xdr:rowOff>9525</xdr:rowOff>
                  </from>
                  <to>
                    <xdr:col>3</xdr:col>
                    <xdr:colOff>485775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croll Bar 3">
              <controlPr defaultSize="0" autoPict="0">
                <anchor moveWithCells="1">
                  <from>
                    <xdr:col>3</xdr:col>
                    <xdr:colOff>28575</xdr:colOff>
                    <xdr:row>19</xdr:row>
                    <xdr:rowOff>38100</xdr:rowOff>
                  </from>
                  <to>
                    <xdr:col>3</xdr:col>
                    <xdr:colOff>657225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Spinner 4">
              <controlPr defaultSize="0" autoPict="0">
                <anchor moveWithCells="1" sizeWithCells="1">
                  <from>
                    <xdr:col>3</xdr:col>
                    <xdr:colOff>38100</xdr:colOff>
                    <xdr:row>20</xdr:row>
                    <xdr:rowOff>28575</xdr:rowOff>
                  </from>
                  <to>
                    <xdr:col>3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DEEPIN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学生专用机</dc:creator>
  <cp:lastModifiedBy>张艳坤</cp:lastModifiedBy>
  <dcterms:created xsi:type="dcterms:W3CDTF">2008-11-12T02:09:05Z</dcterms:created>
  <dcterms:modified xsi:type="dcterms:W3CDTF">2017-01-18T18:42:22Z</dcterms:modified>
</cp:coreProperties>
</file>