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D:\我的坚果云\财务会计\"/>
    </mc:Choice>
  </mc:AlternateContent>
  <bookViews>
    <workbookView xWindow="10080" yWindow="-15" windowWidth="10110" windowHeight="9165" tabRatio="527"/>
  </bookViews>
  <sheets>
    <sheet name="客户购车结算单" sheetId="5" r:id="rId1"/>
    <sheet name="融资计算表" sheetId="1" r:id="rId2"/>
    <sheet name="支付表" sheetId="4" r:id="rId3"/>
    <sheet name="注解" sheetId="6" r:id="rId4"/>
  </sheets>
  <definedNames>
    <definedName name="_xlnm._FilterDatabase" localSheetId="3" hidden="1">注解!$A$1:$H$13</definedName>
    <definedName name="_xlnm.Print_Area" localSheetId="2">支付表!$A$1:$G$44</definedName>
  </definedNames>
  <calcPr calcId="162913"/>
</workbook>
</file>

<file path=xl/calcChain.xml><?xml version="1.0" encoding="utf-8"?>
<calcChain xmlns="http://schemas.openxmlformats.org/spreadsheetml/2006/main">
  <c r="B8" i="1" l="1"/>
  <c r="F5" i="1"/>
  <c r="F6" i="1" s="1"/>
  <c r="D7" i="5"/>
  <c r="F8" i="1"/>
  <c r="E7" i="4"/>
  <c r="B10" i="1"/>
  <c r="D10" i="1" s="1"/>
  <c r="C24" i="5"/>
  <c r="C25" i="5" s="1"/>
  <c r="B7" i="5" s="1"/>
  <c r="B11" i="5"/>
  <c r="J6" i="1"/>
  <c r="C5" i="4"/>
  <c r="J5" i="1"/>
  <c r="D5" i="1"/>
  <c r="D36" i="1" s="1"/>
  <c r="J7" i="1"/>
  <c r="E6" i="4"/>
  <c r="C6" i="4"/>
  <c r="C32" i="1"/>
  <c r="D32" i="1"/>
  <c r="D30" i="4"/>
  <c r="C7" i="4"/>
  <c r="C8" i="4"/>
  <c r="C36" i="1"/>
  <c r="D31" i="1"/>
  <c r="C35" i="1"/>
  <c r="C34" i="1"/>
  <c r="C31" i="1"/>
  <c r="D8" i="5"/>
  <c r="C33" i="1"/>
  <c r="D13" i="4"/>
  <c r="D26" i="4"/>
  <c r="G6" i="4"/>
  <c r="D21" i="4"/>
  <c r="D24" i="4"/>
  <c r="D27" i="4"/>
  <c r="D20" i="4"/>
  <c r="D23" i="4"/>
  <c r="D22" i="4"/>
  <c r="D34" i="4"/>
  <c r="D29" i="4"/>
  <c r="D15" i="4"/>
  <c r="D16" i="4"/>
  <c r="D14" i="4"/>
  <c r="D32" i="4"/>
  <c r="D31" i="4"/>
  <c r="D25" i="4"/>
  <c r="D33" i="4"/>
  <c r="D12" i="4"/>
  <c r="D17" i="4"/>
  <c r="D28" i="4"/>
  <c r="G7" i="4"/>
  <c r="D19" i="4"/>
  <c r="D11" i="4"/>
  <c r="D18" i="4"/>
  <c r="F8" i="4" l="1"/>
  <c r="D35" i="4"/>
  <c r="D35" i="1"/>
  <c r="D33" i="1"/>
  <c r="D34" i="1"/>
  <c r="B6" i="1"/>
  <c r="F7" i="1"/>
  <c r="D7" i="1"/>
  <c r="D28" i="1"/>
  <c r="D26" i="1"/>
  <c r="D24" i="1"/>
  <c r="D9" i="1"/>
  <c r="F19" i="5" s="1"/>
  <c r="D19" i="1"/>
  <c r="D13" i="1"/>
  <c r="F13" i="1" s="1"/>
  <c r="F14" i="1" s="1"/>
  <c r="D18" i="1"/>
  <c r="D22" i="1"/>
  <c r="D23" i="1"/>
  <c r="F10" i="1"/>
  <c r="D14" i="1"/>
  <c r="D8" i="1"/>
  <c r="F17" i="5" s="1"/>
  <c r="D25" i="1"/>
  <c r="D21" i="1"/>
  <c r="D27" i="1"/>
  <c r="D20" i="1"/>
  <c r="D30" i="1"/>
  <c r="B8" i="5"/>
  <c r="F16" i="5" s="1"/>
  <c r="D29" i="1"/>
  <c r="D15" i="1"/>
  <c r="D16" i="1"/>
  <c r="D17" i="1"/>
  <c r="F25" i="5" l="1"/>
  <c r="F7" i="5" s="1"/>
  <c r="D11" i="5" s="1"/>
  <c r="C18" i="1"/>
  <c r="C20" i="1"/>
  <c r="C23" i="1"/>
  <c r="C13" i="1"/>
  <c r="C16" i="1"/>
  <c r="C26" i="1"/>
  <c r="F11" i="5"/>
  <c r="C22" i="1"/>
  <c r="C21" i="1"/>
  <c r="C28" i="1"/>
  <c r="C24" i="1"/>
  <c r="C15" i="1"/>
  <c r="F15" i="1" s="1"/>
  <c r="C25" i="1"/>
  <c r="C19" i="1"/>
  <c r="C14" i="1"/>
  <c r="C17" i="1"/>
  <c r="C27" i="1"/>
  <c r="C29" i="1"/>
  <c r="C30" i="1"/>
  <c r="F9" i="1"/>
  <c r="F14" i="5"/>
  <c r="F8" i="5" s="1"/>
  <c r="D37" i="1"/>
  <c r="F16" i="1" l="1"/>
  <c r="F17" i="1" s="1"/>
  <c r="F18" i="1" s="1"/>
  <c r="F19" i="1" s="1"/>
  <c r="F20" i="1" s="1"/>
  <c r="F21" i="1" s="1"/>
  <c r="F22" i="1" s="1"/>
  <c r="F23" i="1" s="1"/>
  <c r="F24" i="1" s="1"/>
  <c r="F25" i="1" s="1"/>
  <c r="F26" i="1" s="1"/>
  <c r="F27" i="1" s="1"/>
  <c r="F28" i="1" s="1"/>
  <c r="F29" i="1" s="1"/>
  <c r="F30" i="1" s="1"/>
  <c r="F31" i="1" s="1"/>
  <c r="F32" i="1" s="1"/>
  <c r="F33" i="1" s="1"/>
  <c r="F34" i="1" s="1"/>
  <c r="F35" i="1" s="1"/>
  <c r="F36" i="1" s="1"/>
  <c r="B9" i="5"/>
  <c r="F9" i="5" s="1"/>
  <c r="F10" i="5" s="1"/>
  <c r="C37" i="1"/>
</calcChain>
</file>

<file path=xl/comments1.xml><?xml version="1.0" encoding="utf-8"?>
<comments xmlns="http://schemas.openxmlformats.org/spreadsheetml/2006/main">
  <authors>
    <author>作者</author>
  </authors>
  <commentList>
    <comment ref="A37" authorId="0" shapeId="0">
      <text>
        <r>
          <rPr>
            <b/>
            <sz val="9"/>
            <color indexed="81"/>
            <rFont val="宋体"/>
            <family val="3"/>
            <charset val="134"/>
          </rPr>
          <t>作者:</t>
        </r>
        <r>
          <rPr>
            <sz val="9"/>
            <color indexed="81"/>
            <rFont val="宋体"/>
            <family val="3"/>
            <charset val="134"/>
          </rPr>
          <t xml:space="preserve">
这一项跟主合同规定有重复描述。</t>
        </r>
      </text>
    </comment>
  </commentList>
</comments>
</file>

<file path=xl/sharedStrings.xml><?xml version="1.0" encoding="utf-8"?>
<sst xmlns="http://schemas.openxmlformats.org/spreadsheetml/2006/main" count="296" uniqueCount="174">
  <si>
    <t>货币单位：人民币元</t>
  </si>
  <si>
    <t>期次</t>
  </si>
  <si>
    <t>支付时间</t>
  </si>
  <si>
    <t>每期租金</t>
  </si>
  <si>
    <t>剩余本金</t>
  </si>
  <si>
    <t>总计</t>
  </si>
  <si>
    <r>
      <t>（年</t>
    </r>
    <r>
      <rPr>
        <b/>
        <sz val="10"/>
        <rFont val="宋体"/>
        <family val="3"/>
        <charset val="134"/>
      </rPr>
      <t>/</t>
    </r>
    <r>
      <rPr>
        <b/>
        <sz val="10"/>
        <rFont val="文泉驿正黑"/>
        <charset val="134"/>
      </rPr>
      <t>月</t>
    </r>
    <r>
      <rPr>
        <b/>
        <sz val="10"/>
        <rFont val="宋体"/>
        <family val="3"/>
        <charset val="134"/>
      </rPr>
      <t>/</t>
    </r>
    <r>
      <rPr>
        <b/>
        <sz val="10"/>
        <rFont val="文泉驿正黑"/>
        <charset val="134"/>
      </rPr>
      <t>日）</t>
    </r>
  </si>
  <si>
    <t>融资租赁合同编号：</t>
  </si>
  <si>
    <t>支付表编号：</t>
  </si>
  <si>
    <t>广西通盛融资租赁有限公司</t>
  </si>
  <si>
    <t>首年上半年</t>
  </si>
  <si>
    <t>首年下半年</t>
  </si>
  <si>
    <t>次年上半年</t>
  </si>
  <si>
    <t>次年下半年</t>
  </si>
  <si>
    <t>已还本金</t>
    <phoneticPr fontId="4" type="noConversion"/>
  </si>
  <si>
    <r>
      <t>通盛租赁租金计算表</t>
    </r>
    <r>
      <rPr>
        <b/>
        <sz val="12"/>
        <rFont val="文泉驿正黑"/>
        <charset val="134"/>
      </rPr>
      <t>（共享型经销商使用）</t>
    </r>
    <phoneticPr fontId="4" type="noConversion"/>
  </si>
  <si>
    <t xml:space="preserve">                                                       </t>
    <phoneticPr fontId="4" type="noConversion"/>
  </si>
  <si>
    <t>首期租金：</t>
    <phoneticPr fontId="4" type="noConversion"/>
  </si>
  <si>
    <t>融资期限（月）：</t>
    <phoneticPr fontId="4" type="noConversion"/>
  </si>
  <si>
    <t>期次</t>
    <phoneticPr fontId="4" type="noConversion"/>
  </si>
  <si>
    <r>
      <t xml:space="preserve">还款日期
</t>
    </r>
    <r>
      <rPr>
        <sz val="8"/>
        <color indexed="55"/>
        <rFont val="微软雅黑"/>
        <family val="2"/>
        <charset val="134"/>
      </rPr>
      <t>（年/月/日）</t>
    </r>
    <phoneticPr fontId="4" type="noConversion"/>
  </si>
  <si>
    <t>租金偿还金额</t>
    <phoneticPr fontId="4" type="noConversion"/>
  </si>
  <si>
    <t>租金合计：</t>
    <phoneticPr fontId="4" type="noConversion"/>
  </si>
  <si>
    <t>在整个租赁期内，承租人不可撤销及无条件承诺：</t>
    <phoneticPr fontId="4" type="noConversion"/>
  </si>
  <si>
    <t>(如有变更，以出租人书面通知为准)</t>
    <phoneticPr fontId="4" type="noConversion"/>
  </si>
  <si>
    <t>开户行：</t>
    <phoneticPr fontId="4" type="noConversion"/>
  </si>
  <si>
    <t>户名：</t>
    <phoneticPr fontId="4" type="noConversion"/>
  </si>
  <si>
    <t>账号：</t>
    <phoneticPr fontId="4" type="noConversion"/>
  </si>
  <si>
    <t xml:space="preserve">    承租人同意《租赁支付表》中的全部内容，并承诺按期足额支付本合同规定的承租人应付的所有款项（包括但不限于《租赁支付表》）。本《租赁支付表》从出租人签字盖章之日起生效，出租人在表中手工填写的租赁期间和支付时间和电脑打印具有同等法律效力。合同履行过程中，出租人基于约定变更《租赁支付表》中的租金，出租人将变更后的《租赁支付表》送达承租人，无需承租人确认即产生法律效力。承租人对本租赁支付表有任何异议请在收到本租赁支付表之日起三个工作日内书面向出租人提出。</t>
    <phoneticPr fontId="4" type="noConversion"/>
  </si>
  <si>
    <r>
      <t xml:space="preserve">   </t>
    </r>
    <r>
      <rPr>
        <b/>
        <sz val="10"/>
        <rFont val="宋体"/>
        <family val="3"/>
        <charset val="134"/>
      </rPr>
      <t>出租人（签章）</t>
    </r>
    <phoneticPr fontId="4" type="noConversion"/>
  </si>
  <si>
    <r>
      <t xml:space="preserve">       </t>
    </r>
    <r>
      <rPr>
        <b/>
        <sz val="10"/>
        <rFont val="宋体"/>
        <family val="3"/>
        <charset val="134"/>
      </rPr>
      <t xml:space="preserve"> 承租人（签章）</t>
    </r>
    <phoneticPr fontId="4" type="noConversion"/>
  </si>
  <si>
    <r>
      <t xml:space="preserve">             </t>
    </r>
    <r>
      <rPr>
        <b/>
        <sz val="10"/>
        <rFont val="宋体"/>
        <family val="3"/>
        <charset val="134"/>
      </rPr>
      <t xml:space="preserve"> 年   月   日</t>
    </r>
    <phoneticPr fontId="4" type="noConversion"/>
  </si>
  <si>
    <t xml:space="preserve">             </t>
    <phoneticPr fontId="4" type="noConversion"/>
  </si>
  <si>
    <t xml:space="preserve"> 年   月   日</t>
    <phoneticPr fontId="4" type="noConversion"/>
  </si>
  <si>
    <r>
      <t xml:space="preserve">                                                                                                                     </t>
    </r>
    <r>
      <rPr>
        <sz val="9"/>
        <color indexed="55"/>
        <rFont val="微软雅黑"/>
        <family val="2"/>
        <charset val="134"/>
      </rPr>
      <t>货币单位：人民币元</t>
    </r>
    <phoneticPr fontId="4" type="noConversion"/>
  </si>
  <si>
    <t>租赁本金：</t>
    <phoneticPr fontId="4" type="noConversion"/>
  </si>
  <si>
    <t>租赁保证金：</t>
    <phoneticPr fontId="4" type="noConversion"/>
  </si>
  <si>
    <t>出租人首次支付租赁物价款之日（包括部分支付）</t>
    <phoneticPr fontId="4" type="noConversion"/>
  </si>
  <si>
    <t>起租日：</t>
    <phoneticPr fontId="4" type="noConversion"/>
  </si>
  <si>
    <t>承租人：</t>
    <phoneticPr fontId="6" type="noConversion"/>
  </si>
  <si>
    <t>承租人：</t>
    <phoneticPr fontId="4" type="noConversion"/>
  </si>
  <si>
    <t>车辆类型：</t>
    <phoneticPr fontId="4" type="noConversion"/>
  </si>
  <si>
    <r>
      <t>购买数量</t>
    </r>
    <r>
      <rPr>
        <sz val="10"/>
        <rFont val="文泉驿正黑"/>
        <charset val="134"/>
      </rPr>
      <t>（台）：</t>
    </r>
    <phoneticPr fontId="4" type="noConversion"/>
  </si>
  <si>
    <t>杂费项目</t>
    <phoneticPr fontId="4" type="noConversion"/>
  </si>
  <si>
    <t>是否收取</t>
    <phoneticPr fontId="4" type="noConversion"/>
  </si>
  <si>
    <t>标准（元/台）</t>
    <phoneticPr fontId="4" type="noConversion"/>
  </si>
  <si>
    <t>备注</t>
    <phoneticPr fontId="4" type="noConversion"/>
  </si>
  <si>
    <r>
      <t>贷款年限</t>
    </r>
    <r>
      <rPr>
        <sz val="8"/>
        <rFont val="文泉驿正黑"/>
        <charset val="134"/>
      </rPr>
      <t>（年）</t>
    </r>
    <r>
      <rPr>
        <sz val="10"/>
        <rFont val="文泉驿正黑"/>
        <charset val="134"/>
      </rPr>
      <t>：</t>
    </r>
    <phoneticPr fontId="4" type="noConversion"/>
  </si>
  <si>
    <r>
      <t>总还款期数</t>
    </r>
    <r>
      <rPr>
        <sz val="10"/>
        <rFont val="文泉驿正黑"/>
        <charset val="134"/>
      </rPr>
      <t>（期）：</t>
    </r>
    <phoneticPr fontId="4" type="noConversion"/>
  </si>
  <si>
    <t>租赁本金（元）：</t>
    <phoneticPr fontId="4" type="noConversion"/>
  </si>
  <si>
    <t>GPS</t>
    <phoneticPr fontId="4" type="noConversion"/>
  </si>
  <si>
    <t>首期租金（元）：</t>
    <phoneticPr fontId="4" type="noConversion"/>
  </si>
  <si>
    <r>
      <t>融资额</t>
    </r>
    <r>
      <rPr>
        <sz val="10"/>
        <rFont val="文泉驿正黑"/>
        <charset val="134"/>
      </rPr>
      <t>（元）：</t>
    </r>
    <phoneticPr fontId="4" type="noConversion"/>
  </si>
  <si>
    <t>按需收取</t>
    <phoneticPr fontId="4" type="noConversion"/>
  </si>
  <si>
    <r>
      <t>租赁保证金</t>
    </r>
    <r>
      <rPr>
        <sz val="10"/>
        <rFont val="文泉驿正黑"/>
        <charset val="134"/>
      </rPr>
      <t>（元）：</t>
    </r>
    <phoneticPr fontId="4" type="noConversion"/>
  </si>
  <si>
    <t>上牌抵押费</t>
    <phoneticPr fontId="4" type="noConversion"/>
  </si>
  <si>
    <r>
      <t>利息总额</t>
    </r>
    <r>
      <rPr>
        <sz val="10"/>
        <rFont val="文泉驿正黑"/>
        <charset val="134"/>
      </rPr>
      <t>（元）：</t>
    </r>
    <phoneticPr fontId="4" type="noConversion"/>
  </si>
  <si>
    <r>
      <t>续保保证金</t>
    </r>
    <r>
      <rPr>
        <sz val="10"/>
        <rFont val="文泉驿正黑"/>
        <charset val="134"/>
      </rPr>
      <t>（元）：</t>
    </r>
    <phoneticPr fontId="4" type="noConversion"/>
  </si>
  <si>
    <r>
      <t>客户首付款</t>
    </r>
    <r>
      <rPr>
        <sz val="8"/>
        <rFont val="文泉驿正黑"/>
        <charset val="134"/>
      </rPr>
      <t>（元）</t>
    </r>
    <r>
      <rPr>
        <sz val="10"/>
        <rFont val="文泉驿正黑"/>
        <charset val="134"/>
      </rPr>
      <t>：</t>
    </r>
    <phoneticPr fontId="4" type="noConversion"/>
  </si>
  <si>
    <r>
      <t>客户月均还款</t>
    </r>
    <r>
      <rPr>
        <sz val="10"/>
        <rFont val="文泉驿正黑"/>
        <charset val="134"/>
      </rPr>
      <t>（元）：</t>
    </r>
    <phoneticPr fontId="4" type="noConversion"/>
  </si>
  <si>
    <t>管理费用：</t>
    <phoneticPr fontId="4" type="noConversion"/>
  </si>
  <si>
    <t>名义价款：</t>
    <phoneticPr fontId="4" type="noConversion"/>
  </si>
  <si>
    <t>20118101040019205</t>
    <phoneticPr fontId="6" type="noConversion"/>
  </si>
  <si>
    <t>农行柳州分行东环支行营业室</t>
    <phoneticPr fontId="6" type="noConversion"/>
  </si>
  <si>
    <t>首期款合计：</t>
  </si>
  <si>
    <t>续保保证金：</t>
    <phoneticPr fontId="6" type="noConversion"/>
  </si>
  <si>
    <t>经销商直接和中联广通结算，则此费用不收取</t>
    <phoneticPr fontId="4" type="noConversion"/>
  </si>
  <si>
    <t>车型</t>
    <phoneticPr fontId="18" type="noConversion"/>
  </si>
  <si>
    <t>期限</t>
    <phoneticPr fontId="18" type="noConversion"/>
  </si>
  <si>
    <t>节点</t>
    <phoneticPr fontId="18" type="noConversion"/>
  </si>
  <si>
    <t>系数</t>
    <phoneticPr fontId="18" type="noConversion"/>
  </si>
  <si>
    <t>牵引车</t>
    <phoneticPr fontId="18" type="noConversion"/>
  </si>
  <si>
    <t>载货车</t>
    <phoneticPr fontId="18" type="noConversion"/>
  </si>
  <si>
    <t>其他车型</t>
    <phoneticPr fontId="18" type="noConversion"/>
  </si>
  <si>
    <t>资信调查费</t>
    <phoneticPr fontId="4" type="noConversion"/>
  </si>
  <si>
    <r>
      <t>杂费</t>
    </r>
    <r>
      <rPr>
        <sz val="10"/>
        <rFont val="文泉驿正黑"/>
        <charset val="134"/>
      </rPr>
      <t>（元）：</t>
    </r>
    <phoneticPr fontId="4" type="noConversion"/>
  </si>
  <si>
    <t>名义价款（元）：</t>
    <phoneticPr fontId="4" type="noConversion"/>
  </si>
  <si>
    <r>
      <t>手续费</t>
    </r>
    <r>
      <rPr>
        <sz val="10"/>
        <rFont val="文泉驿正黑"/>
        <charset val="134"/>
      </rPr>
      <t>（元）：</t>
    </r>
    <phoneticPr fontId="4" type="noConversion"/>
  </si>
  <si>
    <t>客户购车结算单</t>
    <phoneticPr fontId="4" type="noConversion"/>
  </si>
  <si>
    <t>客户名称</t>
  </si>
  <si>
    <t>联系电话</t>
  </si>
  <si>
    <t>车  型</t>
    <phoneticPr fontId="4" type="noConversion"/>
  </si>
  <si>
    <t>牵引车</t>
  </si>
  <si>
    <t>入户单位</t>
  </si>
  <si>
    <t>车辆配置</t>
  </si>
  <si>
    <t>驾驶室中长平顶舒适型，发动机玉柴6M340，变速箱10JSD160，后桥奔驰16T，货箱内部尺寸：6000*2300*（995+805）；底12边10。</t>
  </si>
  <si>
    <t>车  价</t>
    <phoneticPr fontId="4" type="noConversion"/>
  </si>
  <si>
    <t>底盘价格</t>
  </si>
  <si>
    <t>中集瑞江、华骏</t>
    <phoneticPr fontId="4" type="noConversion"/>
  </si>
  <si>
    <t>上装价格</t>
  </si>
  <si>
    <t>保险金额</t>
  </si>
  <si>
    <t>购置税</t>
  </si>
  <si>
    <t>贷款金额</t>
  </si>
  <si>
    <t>保证金</t>
  </si>
  <si>
    <t>首付款金额</t>
    <phoneticPr fontId="4" type="noConversion"/>
  </si>
  <si>
    <t>客户实际首付款</t>
    <phoneticPr fontId="4" type="noConversion"/>
  </si>
  <si>
    <t>公司垫款</t>
    <phoneticPr fontId="4" type="noConversion"/>
  </si>
  <si>
    <t>提车首付款</t>
    <phoneticPr fontId="4" type="noConversion"/>
  </si>
  <si>
    <t>总价合计</t>
  </si>
  <si>
    <t>费用及代结款明细表</t>
  </si>
  <si>
    <t>代收保险费</t>
  </si>
  <si>
    <t>项目</t>
  </si>
  <si>
    <t>金额</t>
  </si>
  <si>
    <t>代收金融机构款项及公司费用</t>
  </si>
  <si>
    <t>车损险</t>
    <phoneticPr fontId="4" type="noConversion"/>
  </si>
  <si>
    <t>履约保证金</t>
    <phoneticPr fontId="4" type="noConversion"/>
  </si>
  <si>
    <t>挂靠管理费</t>
    <phoneticPr fontId="4" type="noConversion"/>
  </si>
  <si>
    <t>盗抢险</t>
    <phoneticPr fontId="4" type="noConversion"/>
  </si>
  <si>
    <t>风险担保金</t>
  </si>
  <si>
    <t>不计免赔</t>
    <phoneticPr fontId="4" type="noConversion"/>
  </si>
  <si>
    <t>建档费</t>
    <phoneticPr fontId="4" type="noConversion"/>
  </si>
  <si>
    <t>贷后管理费</t>
  </si>
  <si>
    <t>交强险</t>
  </si>
  <si>
    <t>车船税</t>
  </si>
  <si>
    <t>上牌抵押金</t>
  </si>
  <si>
    <t>货物险</t>
  </si>
  <si>
    <t>调查费</t>
  </si>
  <si>
    <t>玻璃险</t>
  </si>
  <si>
    <t>名义留购价</t>
  </si>
  <si>
    <t>续保保证金</t>
    <phoneticPr fontId="4" type="noConversion"/>
  </si>
  <si>
    <t>公证费</t>
    <phoneticPr fontId="4" type="noConversion"/>
  </si>
  <si>
    <t>客户签字</t>
  </si>
  <si>
    <r>
      <t>备注：
1.以上费用我认可。
2.我保证第二年继续在</t>
    </r>
    <r>
      <rPr>
        <u/>
        <sz val="10.5"/>
        <rFont val="仿宋"/>
        <family val="3"/>
        <charset val="134"/>
      </rPr>
      <t xml:space="preserve">           </t>
    </r>
    <r>
      <rPr>
        <sz val="10.5"/>
        <rFont val="仿宋"/>
        <family val="3"/>
        <charset val="134"/>
      </rPr>
      <t>按指定的保险险种投保，如违约保证金</t>
    </r>
    <r>
      <rPr>
        <u/>
        <sz val="10.5"/>
        <rFont val="仿宋"/>
        <family val="3"/>
        <charset val="134"/>
      </rPr>
      <t xml:space="preserve">       </t>
    </r>
    <r>
      <rPr>
        <sz val="10.5"/>
        <rFont val="仿宋"/>
        <family val="3"/>
        <charset val="134"/>
      </rPr>
      <t>元不予退回，贵公司有权随时收回此贷款车辆。
3.我保证在每月</t>
    </r>
    <r>
      <rPr>
        <u/>
        <sz val="10.5"/>
        <rFont val="仿宋"/>
        <family val="3"/>
        <charset val="134"/>
      </rPr>
      <t xml:space="preserve">           </t>
    </r>
    <r>
      <rPr>
        <sz val="10.5"/>
        <rFont val="仿宋"/>
        <family val="3"/>
        <charset val="134"/>
      </rPr>
      <t>日前按时还清欠款，如违约保证金</t>
    </r>
    <r>
      <rPr>
        <u/>
        <sz val="10.5"/>
        <rFont val="仿宋"/>
        <family val="3"/>
        <charset val="134"/>
      </rPr>
      <t xml:space="preserve">             </t>
    </r>
    <r>
      <rPr>
        <sz val="10.5"/>
        <rFont val="仿宋"/>
        <family val="3"/>
        <charset val="134"/>
      </rPr>
      <t>元不予退回，贵公司有权随时收回此贷款车辆，收付款不予退回。
                              客户本人签字：</t>
    </r>
    <r>
      <rPr>
        <u/>
        <sz val="10.5"/>
        <rFont val="仿宋"/>
        <family val="3"/>
        <charset val="134"/>
      </rPr>
      <t xml:space="preserve">                   </t>
    </r>
    <r>
      <rPr>
        <sz val="10.5"/>
        <rFont val="仿宋"/>
        <family val="3"/>
        <charset val="134"/>
      </rPr>
      <t>。
                                                          年      月    日</t>
    </r>
    <phoneticPr fontId="4" type="noConversion"/>
  </si>
  <si>
    <t>备  注</t>
  </si>
  <si>
    <t>保险、购置税、上牌及实际贷款额以相关单位核算为准</t>
  </si>
  <si>
    <t>经办人</t>
  </si>
  <si>
    <t>日  期</t>
  </si>
  <si>
    <r>
      <t>租赁物单价</t>
    </r>
    <r>
      <rPr>
        <sz val="10"/>
        <rFont val="文泉驿正黑"/>
        <charset val="134"/>
      </rPr>
      <t>（元）：</t>
    </r>
    <phoneticPr fontId="4" type="noConversion"/>
  </si>
  <si>
    <t>首期租金比例（%）：</t>
    <phoneticPr fontId="4" type="noConversion"/>
  </si>
  <si>
    <t>保费小计</t>
    <phoneticPr fontId="6" type="noConversion"/>
  </si>
  <si>
    <r>
      <t>续保金标准</t>
    </r>
    <r>
      <rPr>
        <sz val="10"/>
        <rFont val="文泉驿正黑"/>
        <charset val="134"/>
      </rPr>
      <t>（元/台）：</t>
    </r>
    <phoneticPr fontId="4" type="noConversion"/>
  </si>
  <si>
    <t>手续费标准（%）：</t>
    <phoneticPr fontId="4" type="noConversion"/>
  </si>
  <si>
    <t>租赁月利率（%）：</t>
    <phoneticPr fontId="4" type="noConversion"/>
  </si>
  <si>
    <t>租赁保证金比例（%）：</t>
    <phoneticPr fontId="4" type="noConversion"/>
  </si>
  <si>
    <t>GPS费</t>
    <phoneticPr fontId="6" type="noConversion"/>
  </si>
  <si>
    <t>银行利息</t>
    <phoneticPr fontId="4" type="noConversion"/>
  </si>
  <si>
    <t>首期融资费用小计</t>
    <phoneticPr fontId="4" type="noConversion"/>
  </si>
  <si>
    <t>垫款周期（月）</t>
    <phoneticPr fontId="6" type="noConversion"/>
  </si>
  <si>
    <t>垫款利率（月）</t>
    <phoneticPr fontId="6" type="noConversion"/>
  </si>
  <si>
    <t>月还垫款金额</t>
    <phoneticPr fontId="6" type="noConversion"/>
  </si>
  <si>
    <t>月均还金融机构</t>
    <phoneticPr fontId="4" type="noConversion"/>
  </si>
  <si>
    <r>
      <t xml:space="preserve">                                                                 </t>
    </r>
    <r>
      <rPr>
        <sz val="20"/>
        <color indexed="55"/>
        <rFont val="微软雅黑"/>
        <family val="2"/>
        <charset val="134"/>
      </rPr>
      <t xml:space="preserve"> </t>
    </r>
    <r>
      <rPr>
        <b/>
        <sz val="20"/>
        <color indexed="55"/>
        <rFont val="微软雅黑"/>
        <family val="2"/>
        <charset val="134"/>
      </rPr>
      <t>租赁支付表</t>
    </r>
    <r>
      <rPr>
        <sz val="11"/>
        <color indexed="55"/>
        <rFont val="微软雅黑"/>
        <family val="2"/>
        <charset val="134"/>
      </rPr>
      <t xml:space="preserve">                                                                                                                                                       
                                                                                                                                                                                                            </t>
    </r>
    <phoneticPr fontId="4" type="noConversion"/>
  </si>
  <si>
    <t>还款方式：</t>
    <phoneticPr fontId="4" type="noConversion"/>
  </si>
  <si>
    <t>东风柳汽</t>
    <phoneticPr fontId="4" type="noConversion"/>
  </si>
  <si>
    <t>三者险   （100万）</t>
    <phoneticPr fontId="4" type="noConversion"/>
  </si>
  <si>
    <t xml:space="preserve"> 出租人账户信息如下：</t>
    <phoneticPr fontId="4" type="noConversion"/>
  </si>
  <si>
    <t>说明：1.挂靠管理费可一次性缴纳两年或三年，有优惠。
      2.履约保证金客户正常履行还款义务，履约保证金只可冲抵最后一期租金，剩余保证金退还承租人或经销商。保险续保保证金可冲抵第12期租金；</t>
    <phoneticPr fontId="4" type="noConversion"/>
  </si>
  <si>
    <t>张三</t>
    <phoneticPr fontId="4" type="noConversion"/>
  </si>
  <si>
    <t>否</t>
  </si>
  <si>
    <t>自燃险</t>
    <phoneticPr fontId="4" type="noConversion"/>
  </si>
  <si>
    <t xml:space="preserve">    承租人须于每期租金还款日前将约定的应付款项足额支付至约定的授权代扣账户上，承租人同意由出租人或出租人的权利受让人从该授权账户中自动划转承租人各期应付款项。承租人未及时支付或支付金额不足的，致使出租人未能扣款或未能扣到全部应收款项的，承租人同意自逾期首日起每日按照履约保证金金额的千分之十五计算违约金，并同意从履约保证金中逐日扣除。如出租人收取“管理费用”的，该费用为一次性收取的费用，融资租赁合同终止后不予退还。</t>
    <phoneticPr fontId="4" type="noConversion"/>
  </si>
  <si>
    <t>经销商调查，则此费用不收取</t>
    <phoneticPr fontId="4" type="noConversion"/>
  </si>
  <si>
    <t>阶梯还款</t>
  </si>
  <si>
    <t>说明：</t>
    <phoneticPr fontId="4" type="noConversion"/>
  </si>
  <si>
    <t>2、名义价款：指转让租赁物的名义价款。</t>
    <phoneticPr fontId="4" type="noConversion"/>
  </si>
  <si>
    <t>3、首期租金比例若为红色，则此融资方案不符合产品政策</t>
    <phoneticPr fontId="4" type="noConversion"/>
  </si>
  <si>
    <t>1、管理费用：包括手续费和杂费</t>
    <phoneticPr fontId="4" type="noConversion"/>
  </si>
  <si>
    <t>说明：
      1、绿色区域内容需要手工输入；
      2、还款方式必须选择，不同的还款方式还款金额不同，阶梯还款模式利率低，费用低；
      3、牵引车及载货车的首期租金不得低于10%，其他车型首期租金不得低于20%；
      4、GPS经销商与中联广通直接结算的，此处表中可以为0，上牌抵押费由经销商办理上牌抵押的，费用由经销商收取，此处表中为0；
      5、经销商负责现场调查的，杂费中资信调查费由经销商收取，表中可为0.</t>
    <phoneticPr fontId="4" type="noConversion"/>
  </si>
  <si>
    <t>车上人员</t>
    <phoneticPr fontId="6" type="noConversion"/>
  </si>
  <si>
    <t>住  址</t>
    <phoneticPr fontId="4" type="noConversion"/>
  </si>
  <si>
    <t>货车品牌</t>
    <phoneticPr fontId="4" type="noConversion"/>
  </si>
  <si>
    <t>上装品牌</t>
    <phoneticPr fontId="6" type="noConversion"/>
  </si>
  <si>
    <t>融资费用</t>
    <phoneticPr fontId="6" type="noConversion"/>
  </si>
  <si>
    <t>贷款期限（月）</t>
    <phoneticPr fontId="4" type="noConversion"/>
  </si>
  <si>
    <t xml:space="preserve"> </t>
    <phoneticPr fontId="4" type="noConversion"/>
  </si>
  <si>
    <r>
      <t>用平息计算出来的月还款额</t>
    </r>
    <r>
      <rPr>
        <sz val="10"/>
        <color indexed="45"/>
        <rFont val="华文楷体"/>
        <family val="3"/>
        <charset val="134"/>
      </rPr>
      <t>乘以系数</t>
    </r>
    <r>
      <rPr>
        <sz val="10"/>
        <rFont val="华文楷体"/>
        <family val="3"/>
        <charset val="134"/>
      </rPr>
      <t>：
 系数确定（条件求和SUMIFS）：
1、系数表给定（系数分月确定）
2、确定车型
3、确定期限
如牵引车对应的2年期限的第一个月的系数。</t>
    </r>
    <phoneticPr fontId="6" type="noConversion"/>
  </si>
  <si>
    <t>租赁期限2年
牵引车系数</t>
    <phoneticPr fontId="6" type="noConversion"/>
  </si>
  <si>
    <t>首年上半年</t>
    <phoneticPr fontId="6" type="noConversion"/>
  </si>
  <si>
    <t>租赁期限2年
自卸等</t>
    <phoneticPr fontId="6" type="noConversion"/>
  </si>
  <si>
    <t>租赁期限1.5年
自卸等</t>
    <phoneticPr fontId="6" type="noConversion"/>
  </si>
  <si>
    <t xml:space="preserve">1.5年牵引车
</t>
    <phoneticPr fontId="6" type="noConversion"/>
  </si>
  <si>
    <t>商贸实业有限公司</t>
    <phoneticPr fontId="6" type="noConversion"/>
  </si>
  <si>
    <t>市</t>
    <phoneticPr fontId="6" type="noConversion"/>
  </si>
  <si>
    <t>张</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</si>
</sst>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8" formatCode="&quot;¥&quot;#,##0.00;[Red]&quot;¥&quot;\-#,##0.00"/>
    <numFmt numFmtId="43" formatCode="_ * #,##0.00_ ;_ * \-#,##0.00_ ;_ * &quot;-&quot;??_ ;_ @_ "/>
    <numFmt numFmtId="176" formatCode="&quot;¥&quot;#,##0.00;&quot;￥-&quot;#,##0.00"/>
    <numFmt numFmtId="177" formatCode="yyyy/m/d;@"/>
    <numFmt numFmtId="178" formatCode="&quot;¥&quot;#,##0.00;[Red]&quot;￥-&quot;#,##0.00"/>
    <numFmt numFmtId="179" formatCode="0.00_ "/>
    <numFmt numFmtId="180" formatCode="0.0%"/>
    <numFmt numFmtId="181" formatCode="&quot;¥&quot;#,##0.00_);[Red]\(&quot;¥&quot;#,##0.00\)"/>
    <numFmt numFmtId="182" formatCode="#,##0.00_);[Red]\(#,##0.00\)"/>
  </numFmts>
  <fonts count="39">
    <font>
      <sz val="10"/>
      <name val="文泉驿正黑"/>
      <charset val="134"/>
    </font>
    <font>
      <b/>
      <sz val="16"/>
      <name val="文泉驿正黑"/>
      <charset val="134"/>
    </font>
    <font>
      <b/>
      <sz val="10"/>
      <name val="文泉驿正黑"/>
      <charset val="134"/>
    </font>
    <font>
      <sz val="10"/>
      <name val="宋体"/>
      <family val="3"/>
      <charset val="134"/>
    </font>
    <font>
      <sz val="9"/>
      <name val="宋体"/>
      <family val="3"/>
      <charset val="134"/>
    </font>
    <font>
      <sz val="10"/>
      <name val="文泉驿正黑"/>
      <charset val="134"/>
    </font>
    <font>
      <sz val="9"/>
      <name val="文泉驿正黑"/>
      <charset val="134"/>
    </font>
    <font>
      <b/>
      <sz val="10"/>
      <name val="宋体"/>
      <family val="3"/>
      <charset val="134"/>
    </font>
    <font>
      <b/>
      <sz val="10"/>
      <name val="宋体"/>
      <family val="3"/>
      <charset val="134"/>
    </font>
    <font>
      <sz val="12"/>
      <name val="宋体"/>
      <family val="3"/>
      <charset val="134"/>
    </font>
    <font>
      <sz val="8"/>
      <name val="文泉驿正黑"/>
      <charset val="134"/>
    </font>
    <font>
      <sz val="11"/>
      <color indexed="55"/>
      <name val="微软雅黑"/>
      <family val="2"/>
      <charset val="134"/>
    </font>
    <font>
      <sz val="20"/>
      <color indexed="55"/>
      <name val="微软雅黑"/>
      <family val="2"/>
      <charset val="134"/>
    </font>
    <font>
      <b/>
      <sz val="20"/>
      <color indexed="55"/>
      <name val="微软雅黑"/>
      <family val="2"/>
      <charset val="134"/>
    </font>
    <font>
      <sz val="9"/>
      <color indexed="55"/>
      <name val="微软雅黑"/>
      <family val="2"/>
      <charset val="134"/>
    </font>
    <font>
      <b/>
      <sz val="9"/>
      <color indexed="81"/>
      <name val="宋体"/>
      <family val="3"/>
      <charset val="134"/>
    </font>
    <font>
      <sz val="9"/>
      <color indexed="81"/>
      <name val="宋体"/>
      <family val="3"/>
      <charset val="134"/>
    </font>
    <font>
      <sz val="8"/>
      <color indexed="55"/>
      <name val="微软雅黑"/>
      <family val="2"/>
      <charset val="134"/>
    </font>
    <font>
      <sz val="9"/>
      <name val="宋体"/>
      <family val="3"/>
      <charset val="134"/>
    </font>
    <font>
      <b/>
      <sz val="12"/>
      <name val="文泉驿正黑"/>
      <charset val="134"/>
    </font>
    <font>
      <b/>
      <sz val="10"/>
      <name val="宋体"/>
      <family val="3"/>
      <charset val="134"/>
    </font>
    <font>
      <sz val="10"/>
      <name val="宋体"/>
      <family val="3"/>
      <charset val="134"/>
    </font>
    <font>
      <sz val="10"/>
      <name val="宋体"/>
      <family val="3"/>
      <charset val="134"/>
    </font>
    <font>
      <b/>
      <sz val="16"/>
      <name val="宋体"/>
      <family val="3"/>
      <charset val="134"/>
    </font>
    <font>
      <sz val="10.5"/>
      <name val="仿宋"/>
      <family val="3"/>
      <charset val="134"/>
    </font>
    <font>
      <b/>
      <sz val="10.5"/>
      <name val="仿宋"/>
      <family val="3"/>
      <charset val="134"/>
    </font>
    <font>
      <u/>
      <sz val="10.5"/>
      <name val="仿宋"/>
      <family val="3"/>
      <charset val="134"/>
    </font>
    <font>
      <b/>
      <sz val="12"/>
      <name val="Times New Roman"/>
      <family val="1"/>
    </font>
    <font>
      <b/>
      <sz val="10"/>
      <name val="Times New Roman"/>
      <family val="1"/>
    </font>
    <font>
      <sz val="10"/>
      <name val="华文楷体"/>
      <family val="3"/>
      <charset val="134"/>
    </font>
    <font>
      <sz val="10"/>
      <color indexed="45"/>
      <name val="华文楷体"/>
      <family val="3"/>
      <charset val="134"/>
    </font>
    <font>
      <sz val="11"/>
      <color indexed="55"/>
      <name val="微软雅黑"/>
      <family val="2"/>
      <charset val="134"/>
    </font>
    <font>
      <b/>
      <sz val="10"/>
      <color indexed="55"/>
      <name val="宋体"/>
      <family val="3"/>
      <charset val="134"/>
    </font>
    <font>
      <b/>
      <sz val="10"/>
      <color indexed="55"/>
      <name val="微软雅黑"/>
      <family val="2"/>
      <charset val="134"/>
    </font>
    <font>
      <sz val="10"/>
      <color indexed="55"/>
      <name val="宋体"/>
      <family val="3"/>
      <charset val="134"/>
    </font>
    <font>
      <sz val="10"/>
      <color indexed="14"/>
      <name val="文泉驿正黑"/>
      <charset val="134"/>
    </font>
    <font>
      <u/>
      <sz val="11"/>
      <color indexed="55"/>
      <name val="微软雅黑"/>
      <family val="2"/>
      <charset val="134"/>
    </font>
    <font>
      <b/>
      <sz val="9"/>
      <color indexed="55"/>
      <name val="微软雅黑"/>
      <family val="2"/>
      <charset val="134"/>
    </font>
    <font>
      <b/>
      <sz val="18"/>
      <color indexed="55"/>
      <name val="微软雅黑"/>
      <family val="2"/>
      <charset val="134"/>
    </font>
  </fonts>
  <fills count="11">
    <fill>
      <patternFill patternType="none"/>
    </fill>
    <fill>
      <patternFill patternType="gray125"/>
    </fill>
    <fill>
      <patternFill patternType="solid">
        <fgColor indexed="45"/>
        <bgColor indexed="64"/>
      </patternFill>
    </fill>
    <fill>
      <patternFill patternType="solid">
        <fgColor indexed="14"/>
        <bgColor indexed="16"/>
      </patternFill>
    </fill>
    <fill>
      <patternFill patternType="solid">
        <fgColor indexed="26"/>
        <bgColor indexed="16"/>
      </patternFill>
    </fill>
    <fill>
      <patternFill patternType="solid">
        <fgColor indexed="26"/>
        <bgColor indexed="64"/>
      </patternFill>
    </fill>
    <fill>
      <patternFill patternType="solid">
        <fgColor indexed="14"/>
        <bgColor indexed="64"/>
      </patternFill>
    </fill>
    <fill>
      <patternFill patternType="solid">
        <fgColor indexed="19"/>
        <bgColor indexed="64"/>
      </patternFill>
    </fill>
    <fill>
      <patternFill patternType="solid">
        <fgColor indexed="39"/>
        <bgColor indexed="64"/>
      </patternFill>
    </fill>
    <fill>
      <patternFill patternType="solid">
        <fgColor indexed="43"/>
        <bgColor indexed="64"/>
      </patternFill>
    </fill>
    <fill>
      <patternFill patternType="solid">
        <fgColor indexed="41"/>
        <bgColor indexed="64"/>
      </patternFill>
    </fill>
  </fills>
  <borders count="50">
    <border>
      <left/>
      <right/>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9" fontId="5" fillId="0" borderId="0" applyFont="0" applyFill="0" applyBorder="0" applyAlignment="0" applyProtection="0">
      <alignment vertical="center"/>
    </xf>
    <xf numFmtId="43" fontId="9" fillId="0" borderId="0" applyFont="0" applyFill="0" applyBorder="0" applyAlignment="0" applyProtection="0">
      <alignment vertical="center"/>
    </xf>
  </cellStyleXfs>
  <cellXfs count="216">
    <xf numFmtId="0" fontId="0" fillId="0" borderId="0" xfId="0"/>
    <xf numFmtId="0" fontId="0" fillId="0" borderId="0" xfId="0" applyProtection="1">
      <protection hidden="1"/>
    </xf>
    <xf numFmtId="0" fontId="0" fillId="0" borderId="1" xfId="0" applyBorder="1" applyAlignment="1" applyProtection="1">
      <alignment vertical="center"/>
      <protection hidden="1"/>
    </xf>
    <xf numFmtId="0" fontId="2" fillId="0" borderId="2" xfId="0" applyFont="1" applyBorder="1" applyAlignment="1" applyProtection="1">
      <alignment horizontal="center" vertical="center"/>
      <protection hidden="1"/>
    </xf>
    <xf numFmtId="178" fontId="8" fillId="2" borderId="2" xfId="0" applyNumberFormat="1" applyFont="1" applyFill="1" applyBorder="1" applyAlignment="1" applyProtection="1">
      <alignment vertical="center" wrapText="1"/>
      <protection hidden="1"/>
    </xf>
    <xf numFmtId="0" fontId="2" fillId="2" borderId="2" xfId="0" applyFont="1" applyFill="1" applyBorder="1" applyAlignment="1" applyProtection="1">
      <alignment vertical="center" wrapText="1"/>
      <protection hidden="1"/>
    </xf>
    <xf numFmtId="176" fontId="0" fillId="0" borderId="0" xfId="0" applyNumberFormat="1" applyProtection="1">
      <protection hidden="1"/>
    </xf>
    <xf numFmtId="0" fontId="0" fillId="0" borderId="1" xfId="0" applyBorder="1" applyAlignment="1" applyProtection="1">
      <alignment horizontal="right" vertical="center"/>
      <protection hidden="1"/>
    </xf>
    <xf numFmtId="0" fontId="0" fillId="0" borderId="3" xfId="0" applyFont="1" applyBorder="1" applyAlignment="1" applyProtection="1">
      <alignment horizontal="right" vertical="center"/>
      <protection hidden="1"/>
    </xf>
    <xf numFmtId="0" fontId="0" fillId="0" borderId="3" xfId="0" applyFont="1" applyFill="1" applyBorder="1" applyAlignment="1" applyProtection="1">
      <alignment horizontal="right" vertical="center"/>
      <protection hidden="1"/>
    </xf>
    <xf numFmtId="0" fontId="0" fillId="0" borderId="0" xfId="0" applyAlignment="1" applyProtection="1">
      <alignment horizontal="right"/>
      <protection hidden="1"/>
    </xf>
    <xf numFmtId="0" fontId="0" fillId="0" borderId="3" xfId="0" applyFont="1" applyBorder="1" applyAlignment="1" applyProtection="1">
      <alignment horizontal="right" vertical="center" wrapText="1"/>
      <protection hidden="1"/>
    </xf>
    <xf numFmtId="0" fontId="7" fillId="3" borderId="3" xfId="0" applyNumberFormat="1" applyFont="1" applyFill="1" applyBorder="1" applyAlignment="1" applyProtection="1">
      <alignment horizontal="center" vertical="center"/>
      <protection hidden="1"/>
    </xf>
    <xf numFmtId="0" fontId="0" fillId="0" borderId="3" xfId="0" applyFont="1" applyBorder="1" applyAlignment="1" applyProtection="1">
      <alignment horizontal="center" vertical="center"/>
      <protection hidden="1"/>
    </xf>
    <xf numFmtId="0" fontId="0" fillId="0" borderId="0" xfId="0" applyFont="1" applyProtection="1">
      <protection hidden="1"/>
    </xf>
    <xf numFmtId="0" fontId="20" fillId="4" borderId="3" xfId="0" applyNumberFormat="1" applyFont="1" applyFill="1" applyBorder="1" applyAlignment="1" applyProtection="1">
      <alignment horizontal="center" vertical="center"/>
      <protection locked="0" hidden="1"/>
    </xf>
    <xf numFmtId="176" fontId="21" fillId="0" borderId="3" xfId="0" applyNumberFormat="1" applyFont="1" applyBorder="1" applyAlignment="1" applyProtection="1">
      <alignment horizontal="right" vertical="center"/>
      <protection hidden="1"/>
    </xf>
    <xf numFmtId="0" fontId="0" fillId="5" borderId="3" xfId="0" applyFont="1" applyFill="1" applyBorder="1" applyAlignment="1" applyProtection="1">
      <alignment horizontal="center" vertical="center"/>
      <protection locked="0" hidden="1"/>
    </xf>
    <xf numFmtId="176" fontId="20" fillId="2" borderId="3" xfId="0" applyNumberFormat="1" applyFont="1" applyFill="1" applyBorder="1" applyAlignment="1" applyProtection="1">
      <alignment horizontal="right" vertical="center"/>
      <protection hidden="1"/>
    </xf>
    <xf numFmtId="10" fontId="21" fillId="3" borderId="3" xfId="1" applyNumberFormat="1" applyFont="1" applyFill="1" applyBorder="1" applyAlignment="1" applyProtection="1">
      <alignment horizontal="center" vertical="center"/>
      <protection hidden="1"/>
    </xf>
    <xf numFmtId="182" fontId="0" fillId="0" borderId="0" xfId="0" applyNumberFormat="1" applyProtection="1">
      <protection hidden="1"/>
    </xf>
    <xf numFmtId="10" fontId="3" fillId="3" borderId="3" xfId="1" applyNumberFormat="1" applyFont="1" applyFill="1" applyBorder="1" applyAlignment="1" applyProtection="1">
      <alignment horizontal="center" vertical="center"/>
      <protection hidden="1"/>
    </xf>
    <xf numFmtId="0" fontId="0" fillId="0" borderId="3" xfId="0" applyFont="1" applyFill="1" applyBorder="1" applyAlignment="1" applyProtection="1">
      <alignment horizontal="center" vertical="center"/>
      <protection hidden="1"/>
    </xf>
    <xf numFmtId="0" fontId="31" fillId="6" borderId="0" xfId="0" applyFont="1" applyFill="1" applyAlignment="1" applyProtection="1">
      <alignment horizontal="center" vertical="center"/>
      <protection hidden="1"/>
    </xf>
    <xf numFmtId="181" fontId="32" fillId="6" borderId="3" xfId="0" applyNumberFormat="1" applyFont="1" applyFill="1" applyBorder="1" applyAlignment="1" applyProtection="1">
      <alignment horizontal="right" vertical="center"/>
      <protection hidden="1"/>
    </xf>
    <xf numFmtId="181" fontId="32" fillId="6" borderId="4" xfId="0" applyNumberFormat="1" applyFont="1" applyFill="1" applyBorder="1" applyAlignment="1" applyProtection="1">
      <alignment horizontal="right" vertical="center"/>
      <protection hidden="1"/>
    </xf>
    <xf numFmtId="0" fontId="33" fillId="6" borderId="0" xfId="0" applyFont="1" applyFill="1" applyBorder="1" applyAlignment="1" applyProtection="1">
      <alignment horizontal="right" vertical="center"/>
      <protection hidden="1"/>
    </xf>
    <xf numFmtId="0" fontId="33" fillId="6" borderId="3" xfId="0" applyFont="1" applyFill="1" applyBorder="1" applyAlignment="1" applyProtection="1">
      <alignment horizontal="right" vertical="center"/>
      <protection hidden="1"/>
    </xf>
    <xf numFmtId="0" fontId="33" fillId="6" borderId="5" xfId="0" applyFont="1" applyFill="1" applyBorder="1" applyAlignment="1" applyProtection="1">
      <alignment horizontal="center" vertical="center" wrapText="1"/>
      <protection hidden="1"/>
    </xf>
    <xf numFmtId="0" fontId="34" fillId="6" borderId="5" xfId="0" applyFont="1" applyFill="1" applyBorder="1" applyAlignment="1" applyProtection="1">
      <alignment horizontal="center" vertical="center"/>
      <protection hidden="1"/>
    </xf>
    <xf numFmtId="0" fontId="3" fillId="6" borderId="0" xfId="0" applyFont="1" applyFill="1" applyBorder="1" applyAlignment="1" applyProtection="1">
      <alignment horizontal="center" vertical="center"/>
      <protection hidden="1"/>
    </xf>
    <xf numFmtId="0" fontId="0" fillId="6" borderId="0" xfId="0" applyFill="1" applyBorder="1" applyAlignment="1" applyProtection="1">
      <alignment horizontal="center" vertical="center"/>
      <protection hidden="1"/>
    </xf>
    <xf numFmtId="0" fontId="3" fillId="6" borderId="0" xfId="0" applyFont="1" applyFill="1" applyBorder="1" applyAlignment="1" applyProtection="1">
      <alignment vertical="center"/>
      <protection hidden="1"/>
    </xf>
    <xf numFmtId="0" fontId="3" fillId="6" borderId="6" xfId="0" applyFont="1" applyFill="1" applyBorder="1" applyAlignment="1" applyProtection="1">
      <alignment vertical="center"/>
      <protection hidden="1"/>
    </xf>
    <xf numFmtId="0" fontId="3" fillId="6" borderId="7" xfId="0" applyFont="1" applyFill="1" applyBorder="1" applyAlignment="1" applyProtection="1">
      <alignment horizontal="left" vertical="center"/>
      <protection hidden="1"/>
    </xf>
    <xf numFmtId="0" fontId="3" fillId="6" borderId="8" xfId="0" applyFont="1" applyFill="1" applyBorder="1" applyAlignment="1" applyProtection="1">
      <alignment horizontal="left" vertical="center"/>
      <protection hidden="1"/>
    </xf>
    <xf numFmtId="0" fontId="7" fillId="6" borderId="8" xfId="0" applyFont="1" applyFill="1" applyBorder="1" applyAlignment="1" applyProtection="1">
      <alignment horizontal="center" vertical="center"/>
      <protection hidden="1"/>
    </xf>
    <xf numFmtId="0" fontId="3" fillId="6" borderId="9" xfId="0" applyFont="1" applyFill="1" applyBorder="1" applyAlignment="1" applyProtection="1">
      <alignment horizontal="center" vertical="center"/>
      <protection hidden="1"/>
    </xf>
    <xf numFmtId="0" fontId="0" fillId="0" borderId="3" xfId="0" applyBorder="1" applyAlignment="1" applyProtection="1">
      <alignment horizontal="center" vertical="center"/>
      <protection hidden="1"/>
    </xf>
    <xf numFmtId="0" fontId="0" fillId="0" borderId="3" xfId="0" applyBorder="1" applyAlignment="1" applyProtection="1">
      <alignment horizontal="right" vertical="center"/>
      <protection hidden="1"/>
    </xf>
    <xf numFmtId="0" fontId="0" fillId="0" borderId="0" xfId="0" applyAlignment="1">
      <alignment vertical="center"/>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5" xfId="0" applyFont="1" applyBorder="1" applyAlignment="1">
      <alignment horizontal="center" vertical="center" wrapText="1"/>
    </xf>
    <xf numFmtId="0" fontId="25" fillId="7" borderId="3" xfId="0" applyFont="1" applyFill="1" applyBorder="1" applyAlignment="1" applyProtection="1">
      <alignment horizontal="center" vertical="center" wrapText="1"/>
      <protection locked="0" hidden="1"/>
    </xf>
    <xf numFmtId="0" fontId="24" fillId="0" borderId="3" xfId="0" applyFont="1" applyBorder="1" applyAlignment="1">
      <alignment horizontal="center" vertical="center" wrapText="1"/>
    </xf>
    <xf numFmtId="0" fontId="25" fillId="0" borderId="3" xfId="0" applyFont="1" applyBorder="1" applyAlignment="1">
      <alignment horizontal="center" vertical="center" wrapText="1"/>
    </xf>
    <xf numFmtId="0" fontId="24" fillId="0" borderId="12" xfId="0" applyFont="1" applyBorder="1" applyAlignment="1">
      <alignment horizontal="center" vertical="center" wrapText="1"/>
    </xf>
    <xf numFmtId="0" fontId="25" fillId="8" borderId="5" xfId="0" applyFont="1" applyFill="1" applyBorder="1" applyAlignment="1">
      <alignment horizontal="center" vertical="center" wrapText="1"/>
    </xf>
    <xf numFmtId="0" fontId="25" fillId="8" borderId="3" xfId="0" applyFont="1" applyFill="1" applyBorder="1" applyAlignment="1">
      <alignment horizontal="center" vertical="center" wrapText="1"/>
    </xf>
    <xf numFmtId="0" fontId="25" fillId="0" borderId="4"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0" fillId="0" borderId="0" xfId="0" applyAlignment="1" applyProtection="1">
      <alignment horizontal="right" vertical="center"/>
      <protection hidden="1"/>
    </xf>
    <xf numFmtId="0" fontId="0" fillId="0" borderId="2" xfId="0" applyFont="1" applyBorder="1" applyAlignment="1" applyProtection="1">
      <alignment horizontal="center" vertical="center"/>
      <protection hidden="1"/>
    </xf>
    <xf numFmtId="177" fontId="2" fillId="0" borderId="2" xfId="0" applyNumberFormat="1" applyFont="1" applyFill="1" applyBorder="1" applyAlignment="1" applyProtection="1">
      <alignment horizontal="right" vertical="center"/>
      <protection hidden="1"/>
    </xf>
    <xf numFmtId="182" fontId="3" fillId="0" borderId="2" xfId="0" applyNumberFormat="1" applyFont="1" applyBorder="1" applyAlignment="1" applyProtection="1">
      <alignment horizontal="center" vertical="center"/>
      <protection hidden="1"/>
    </xf>
    <xf numFmtId="0" fontId="24" fillId="0" borderId="5" xfId="0" applyFont="1" applyBorder="1" applyAlignment="1">
      <alignment horizontal="right" vertical="center" wrapText="1"/>
    </xf>
    <xf numFmtId="2" fontId="25" fillId="8" borderId="4" xfId="0" applyNumberFormat="1" applyFont="1" applyFill="1" applyBorder="1" applyAlignment="1">
      <alignment horizontal="right" vertical="center" wrapText="1"/>
    </xf>
    <xf numFmtId="0" fontId="24" fillId="0" borderId="3" xfId="0" applyFont="1" applyBorder="1" applyAlignment="1">
      <alignment horizontal="right" vertical="center" wrapText="1"/>
    </xf>
    <xf numFmtId="179" fontId="25" fillId="0" borderId="3" xfId="0" applyNumberFormat="1" applyFont="1" applyBorder="1" applyAlignment="1">
      <alignment horizontal="right" vertical="center" wrapText="1"/>
    </xf>
    <xf numFmtId="179" fontId="24" fillId="0" borderId="4" xfId="0" applyNumberFormat="1" applyFont="1" applyBorder="1" applyAlignment="1">
      <alignment horizontal="right" vertical="center" wrapText="1"/>
    </xf>
    <xf numFmtId="179" fontId="25" fillId="0" borderId="4" xfId="0" applyNumberFormat="1" applyFont="1" applyBorder="1" applyAlignment="1">
      <alignment horizontal="right" vertical="center" wrapText="1"/>
    </xf>
    <xf numFmtId="179" fontId="25" fillId="7" borderId="4" xfId="0" applyNumberFormat="1" applyFont="1" applyFill="1" applyBorder="1" applyAlignment="1" applyProtection="1">
      <alignment horizontal="right" vertical="center" wrapText="1"/>
      <protection locked="0" hidden="1"/>
    </xf>
    <xf numFmtId="179" fontId="25" fillId="8" borderId="3" xfId="0" applyNumberFormat="1" applyFont="1" applyFill="1" applyBorder="1" applyAlignment="1">
      <alignment horizontal="right" vertical="center" wrapText="1"/>
    </xf>
    <xf numFmtId="2" fontId="25" fillId="8" borderId="3" xfId="0" applyNumberFormat="1" applyFont="1" applyFill="1" applyBorder="1" applyAlignment="1">
      <alignment horizontal="right" vertical="center" wrapText="1"/>
    </xf>
    <xf numFmtId="2" fontId="25" fillId="0" borderId="3" xfId="0" applyNumberFormat="1" applyFont="1" applyBorder="1" applyAlignment="1">
      <alignment horizontal="right" vertical="center" wrapText="1"/>
    </xf>
    <xf numFmtId="176" fontId="0" fillId="0" borderId="0" xfId="0" applyNumberFormat="1" applyFont="1" applyProtection="1">
      <protection hidden="1"/>
    </xf>
    <xf numFmtId="0" fontId="31" fillId="6" borderId="0" xfId="0" applyFont="1" applyFill="1" applyAlignment="1" applyProtection="1">
      <alignment vertical="center"/>
      <protection hidden="1"/>
    </xf>
    <xf numFmtId="0" fontId="33" fillId="6" borderId="3" xfId="0" applyFont="1" applyFill="1" applyBorder="1" applyAlignment="1" applyProtection="1">
      <alignment horizontal="right" vertical="center" wrapText="1"/>
      <protection hidden="1"/>
    </xf>
    <xf numFmtId="0" fontId="3" fillId="6" borderId="15" xfId="0" applyFont="1" applyFill="1" applyBorder="1" applyAlignment="1" applyProtection="1">
      <alignment horizontal="left" vertical="center"/>
      <protection hidden="1"/>
    </xf>
    <xf numFmtId="0" fontId="3" fillId="6" borderId="0" xfId="0" applyFont="1" applyFill="1" applyBorder="1" applyAlignment="1" applyProtection="1">
      <alignment horizontal="left" vertical="center"/>
      <protection hidden="1"/>
    </xf>
    <xf numFmtId="0" fontId="3" fillId="6" borderId="8" xfId="0" applyFont="1" applyFill="1" applyBorder="1" applyAlignment="1" applyProtection="1">
      <alignment horizontal="center" vertical="center"/>
      <protection hidden="1"/>
    </xf>
    <xf numFmtId="0" fontId="33" fillId="6" borderId="0" xfId="0" applyFont="1" applyFill="1" applyAlignment="1" applyProtection="1">
      <alignment horizontal="right" vertical="center"/>
      <protection hidden="1"/>
    </xf>
    <xf numFmtId="0" fontId="25" fillId="0" borderId="12" xfId="0" applyFont="1" applyBorder="1" applyAlignment="1">
      <alignment horizontal="center" vertical="center" wrapText="1"/>
    </xf>
    <xf numFmtId="176" fontId="7" fillId="5" borderId="3" xfId="0" applyNumberFormat="1" applyFont="1" applyFill="1" applyBorder="1" applyAlignment="1" applyProtection="1">
      <alignment horizontal="center" vertical="center"/>
      <protection locked="0" hidden="1"/>
    </xf>
    <xf numFmtId="176" fontId="20" fillId="5" borderId="3" xfId="0" applyNumberFormat="1" applyFont="1" applyFill="1" applyBorder="1" applyAlignment="1" applyProtection="1">
      <alignment horizontal="right" vertical="center"/>
      <protection locked="0" hidden="1"/>
    </xf>
    <xf numFmtId="0" fontId="20" fillId="4" borderId="16" xfId="1" applyNumberFormat="1" applyFont="1" applyFill="1" applyBorder="1" applyAlignment="1" applyProtection="1">
      <alignment horizontal="center" vertical="center" wrapText="1"/>
      <protection locked="0" hidden="1"/>
    </xf>
    <xf numFmtId="176" fontId="21" fillId="0" borderId="3" xfId="0" applyNumberFormat="1" applyFont="1" applyFill="1" applyBorder="1" applyAlignment="1" applyProtection="1">
      <alignment horizontal="center" vertical="center"/>
      <protection hidden="1"/>
    </xf>
    <xf numFmtId="182" fontId="3" fillId="6" borderId="2" xfId="0" applyNumberFormat="1" applyFont="1" applyFill="1" applyBorder="1" applyAlignment="1" applyProtection="1">
      <alignment horizontal="center" vertical="center"/>
      <protection hidden="1"/>
    </xf>
    <xf numFmtId="0" fontId="0" fillId="6" borderId="0" xfId="0" applyFill="1" applyAlignment="1" applyProtection="1">
      <alignment vertical="center"/>
      <protection hidden="1"/>
    </xf>
    <xf numFmtId="181" fontId="0" fillId="6" borderId="0" xfId="0" applyNumberFormat="1" applyFill="1" applyAlignment="1" applyProtection="1">
      <alignment vertical="center"/>
      <protection hidden="1"/>
    </xf>
    <xf numFmtId="0" fontId="35" fillId="0" borderId="0" xfId="0" applyFont="1" applyProtection="1">
      <protection hidden="1"/>
    </xf>
    <xf numFmtId="0" fontId="25" fillId="7" borderId="11" xfId="0" applyFont="1" applyFill="1" applyBorder="1" applyAlignment="1" applyProtection="1">
      <alignment horizontal="center" vertical="center" wrapText="1"/>
      <protection locked="0" hidden="1"/>
    </xf>
    <xf numFmtId="0" fontId="25" fillId="7" borderId="17" xfId="0" applyFont="1" applyFill="1" applyBorder="1" applyAlignment="1" applyProtection="1">
      <alignment horizontal="center" vertical="center" wrapText="1"/>
      <protection locked="0" hidden="1"/>
    </xf>
    <xf numFmtId="180" fontId="25" fillId="7" borderId="3" xfId="1" applyNumberFormat="1" applyFont="1" applyFill="1" applyBorder="1" applyAlignment="1" applyProtection="1">
      <alignment horizontal="center" vertical="center" wrapText="1"/>
      <protection locked="0" hidden="1"/>
    </xf>
    <xf numFmtId="179" fontId="25" fillId="7" borderId="3" xfId="0" applyNumberFormat="1" applyFont="1" applyFill="1" applyBorder="1" applyAlignment="1" applyProtection="1">
      <alignment horizontal="right" vertical="center" wrapText="1"/>
      <protection locked="0" hidden="1"/>
    </xf>
    <xf numFmtId="0" fontId="24" fillId="0" borderId="18" xfId="0" applyFont="1" applyBorder="1" applyAlignment="1">
      <alignment horizontal="center" vertical="center" wrapText="1"/>
    </xf>
    <xf numFmtId="0" fontId="25" fillId="0" borderId="3" xfId="0" applyFont="1" applyBorder="1" applyAlignment="1">
      <alignment horizontal="left" vertical="center" wrapText="1"/>
    </xf>
    <xf numFmtId="8" fontId="0" fillId="0" borderId="0" xfId="0" applyNumberFormat="1" applyProtection="1">
      <protection hidden="1"/>
    </xf>
    <xf numFmtId="10" fontId="7" fillId="0" borderId="3" xfId="1" applyNumberFormat="1" applyFont="1" applyFill="1" applyBorder="1" applyAlignment="1" applyProtection="1">
      <alignment horizontal="center" vertical="center"/>
      <protection hidden="1"/>
    </xf>
    <xf numFmtId="176" fontId="21" fillId="5" borderId="3" xfId="0" applyNumberFormat="1" applyFont="1" applyFill="1" applyBorder="1" applyAlignment="1" applyProtection="1">
      <alignment horizontal="right" vertical="center"/>
      <protection locked="0" hidden="1"/>
    </xf>
    <xf numFmtId="0" fontId="2" fillId="0" borderId="0" xfId="0" applyFont="1" applyAlignment="1" applyProtection="1">
      <alignment horizontal="right" vertical="center"/>
      <protection hidden="1"/>
    </xf>
    <xf numFmtId="0" fontId="0" fillId="0" borderId="12" xfId="0" applyFont="1" applyBorder="1" applyAlignment="1" applyProtection="1">
      <alignment horizontal="center" vertical="center"/>
      <protection hidden="1"/>
    </xf>
    <xf numFmtId="0" fontId="0" fillId="0" borderId="12" xfId="0" applyBorder="1" applyAlignment="1" applyProtection="1">
      <alignment horizontal="left" vertical="center"/>
      <protection hidden="1"/>
    </xf>
    <xf numFmtId="0" fontId="0" fillId="0" borderId="12" xfId="0" applyFont="1" applyBorder="1" applyAlignment="1" applyProtection="1">
      <alignment horizontal="left" vertical="center"/>
      <protection hidden="1"/>
    </xf>
    <xf numFmtId="0" fontId="0" fillId="6" borderId="3" xfId="0" applyFont="1" applyFill="1" applyBorder="1" applyProtection="1">
      <protection hidden="1"/>
    </xf>
    <xf numFmtId="0" fontId="2" fillId="6" borderId="3" xfId="0" applyFont="1" applyFill="1" applyBorder="1" applyAlignment="1" applyProtection="1">
      <protection hidden="1"/>
    </xf>
    <xf numFmtId="0" fontId="2" fillId="6" borderId="3" xfId="0" applyFont="1" applyFill="1" applyBorder="1" applyAlignment="1" applyProtection="1">
      <alignment horizontal="left"/>
      <protection hidden="1"/>
    </xf>
    <xf numFmtId="0" fontId="0" fillId="9" borderId="3" xfId="0" applyFont="1" applyFill="1" applyBorder="1" applyProtection="1">
      <protection hidden="1"/>
    </xf>
    <xf numFmtId="0" fontId="0" fillId="5" borderId="3" xfId="0" applyFont="1" applyFill="1" applyBorder="1" applyProtection="1">
      <protection hidden="1"/>
    </xf>
    <xf numFmtId="0" fontId="0" fillId="10" borderId="3" xfId="0" applyFont="1" applyFill="1" applyBorder="1" applyProtection="1">
      <protection hidden="1"/>
    </xf>
    <xf numFmtId="0" fontId="0" fillId="0" borderId="3" xfId="0" applyBorder="1" applyAlignment="1">
      <alignment horizontal="center"/>
    </xf>
    <xf numFmtId="0" fontId="0" fillId="0" borderId="3" xfId="0" applyBorder="1"/>
    <xf numFmtId="0" fontId="0" fillId="0" borderId="19" xfId="0" applyBorder="1" applyAlignment="1">
      <alignment horizontal="center"/>
    </xf>
    <xf numFmtId="0" fontId="24" fillId="0" borderId="0" xfId="0" applyFont="1" applyFill="1" applyBorder="1" applyAlignment="1">
      <alignment horizontal="left" vertical="center" wrapText="1"/>
    </xf>
    <xf numFmtId="0" fontId="23" fillId="0" borderId="0" xfId="0" applyFont="1" applyBorder="1" applyAlignment="1">
      <alignment horizontal="center" vertical="center"/>
    </xf>
    <xf numFmtId="0" fontId="25" fillId="7" borderId="12" xfId="0" applyFont="1" applyFill="1" applyBorder="1" applyAlignment="1" applyProtection="1">
      <alignment horizontal="center" vertical="center" wrapText="1"/>
      <protection locked="0" hidden="1"/>
    </xf>
    <xf numFmtId="0" fontId="25" fillId="7" borderId="20" xfId="0" applyFont="1" applyFill="1" applyBorder="1" applyAlignment="1" applyProtection="1">
      <alignment horizontal="center" vertical="center" wrapText="1"/>
      <protection locked="0" hidden="1"/>
    </xf>
    <xf numFmtId="0" fontId="25" fillId="7" borderId="21" xfId="0" applyFont="1" applyFill="1" applyBorder="1" applyAlignment="1" applyProtection="1">
      <alignment horizontal="center" vertical="center" wrapText="1"/>
      <protection locked="0" hidden="1"/>
    </xf>
    <xf numFmtId="0" fontId="25" fillId="7" borderId="12" xfId="0" applyFont="1" applyFill="1" applyBorder="1" applyAlignment="1" applyProtection="1">
      <alignment horizontal="left" vertical="center" wrapText="1"/>
      <protection locked="0" hidden="1"/>
    </xf>
    <xf numFmtId="0" fontId="25" fillId="7" borderId="20" xfId="0" applyFont="1" applyFill="1" applyBorder="1" applyAlignment="1" applyProtection="1">
      <alignment horizontal="left" vertical="center" wrapText="1"/>
      <protection locked="0" hidden="1"/>
    </xf>
    <xf numFmtId="0" fontId="25" fillId="7" borderId="21" xfId="0" applyFont="1" applyFill="1" applyBorder="1" applyAlignment="1" applyProtection="1">
      <alignment horizontal="left" vertical="center" wrapText="1"/>
      <protection locked="0" hidden="1"/>
    </xf>
    <xf numFmtId="0" fontId="24" fillId="0" borderId="5" xfId="0" applyFont="1" applyBorder="1" applyAlignment="1">
      <alignment horizontal="right" vertical="center" wrapText="1"/>
    </xf>
    <xf numFmtId="179" fontId="25" fillId="7" borderId="22" xfId="0" applyNumberFormat="1" applyFont="1" applyFill="1" applyBorder="1" applyAlignment="1" applyProtection="1">
      <alignment horizontal="right" vertical="center" wrapText="1"/>
      <protection locked="0" hidden="1"/>
    </xf>
    <xf numFmtId="179" fontId="25" fillId="7" borderId="19" xfId="0" applyNumberFormat="1" applyFont="1" applyFill="1" applyBorder="1" applyAlignment="1" applyProtection="1">
      <alignment horizontal="right" vertical="center" wrapText="1"/>
      <protection locked="0" hidden="1"/>
    </xf>
    <xf numFmtId="0" fontId="25" fillId="0" borderId="5"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16" xfId="0" applyFont="1" applyBorder="1" applyAlignment="1">
      <alignment horizontal="center" vertical="center" wrapText="1"/>
    </xf>
    <xf numFmtId="0" fontId="24" fillId="0" borderId="23" xfId="0" applyFont="1" applyBorder="1" applyAlignment="1">
      <alignment horizontal="left" vertical="top" wrapText="1"/>
    </xf>
    <xf numFmtId="0" fontId="24" fillId="0" borderId="24" xfId="0" applyFont="1" applyBorder="1" applyAlignment="1">
      <alignment horizontal="left" vertical="top" wrapText="1"/>
    </xf>
    <xf numFmtId="0" fontId="24" fillId="0" borderId="25" xfId="0" applyFont="1" applyBorder="1" applyAlignment="1">
      <alignment horizontal="left" vertical="top" wrapText="1"/>
    </xf>
    <xf numFmtId="0" fontId="24" fillId="0" borderId="3" xfId="0" applyFont="1" applyBorder="1" applyAlignment="1">
      <alignment horizontal="justify" vertical="center" wrapText="1"/>
    </xf>
    <xf numFmtId="0" fontId="24" fillId="0" borderId="4" xfId="0" applyFont="1" applyBorder="1" applyAlignment="1">
      <alignment horizontal="justify" vertical="center" wrapText="1"/>
    </xf>
    <xf numFmtId="0" fontId="24" fillId="0" borderId="18" xfId="0" applyFont="1" applyBorder="1" applyAlignment="1">
      <alignment horizontal="center" vertical="center" wrapText="1"/>
    </xf>
    <xf numFmtId="0" fontId="2" fillId="0" borderId="0" xfId="0" applyFont="1" applyBorder="1" applyAlignment="1" applyProtection="1">
      <alignment horizontal="left" vertical="center"/>
      <protection hidden="1"/>
    </xf>
    <xf numFmtId="0" fontId="1" fillId="0" borderId="2" xfId="0" applyFont="1" applyBorder="1" applyAlignment="1" applyProtection="1">
      <alignment horizontal="center" vertical="center"/>
      <protection hidden="1"/>
    </xf>
    <xf numFmtId="0" fontId="0" fillId="0" borderId="1" xfId="0" applyFont="1" applyBorder="1" applyAlignment="1" applyProtection="1">
      <alignment vertical="center"/>
      <protection hidden="1"/>
    </xf>
    <xf numFmtId="0" fontId="2" fillId="0" borderId="30" xfId="0" applyFont="1" applyBorder="1" applyAlignment="1" applyProtection="1">
      <alignment horizontal="center" vertical="center"/>
      <protection hidden="1"/>
    </xf>
    <xf numFmtId="0" fontId="2" fillId="0" borderId="29" xfId="0" applyFont="1" applyBorder="1" applyAlignment="1" applyProtection="1">
      <alignment horizontal="center" vertical="center"/>
      <protection hidden="1"/>
    </xf>
    <xf numFmtId="0" fontId="2" fillId="0" borderId="31" xfId="0" applyFont="1" applyBorder="1" applyAlignment="1" applyProtection="1">
      <alignment horizontal="center" vertical="center"/>
      <protection hidden="1"/>
    </xf>
    <xf numFmtId="0" fontId="2" fillId="0" borderId="32" xfId="0" applyFont="1" applyBorder="1" applyAlignment="1" applyProtection="1">
      <alignment horizontal="center" vertical="center"/>
      <protection hidden="1"/>
    </xf>
    <xf numFmtId="0" fontId="2" fillId="0" borderId="33" xfId="0" applyFont="1" applyBorder="1" applyAlignment="1" applyProtection="1">
      <alignment horizontal="center" vertical="center"/>
      <protection hidden="1"/>
    </xf>
    <xf numFmtId="0" fontId="2" fillId="0" borderId="34" xfId="0" applyFont="1" applyBorder="1" applyAlignment="1" applyProtection="1">
      <alignment horizontal="center" vertical="center"/>
      <protection hidden="1"/>
    </xf>
    <xf numFmtId="182" fontId="3" fillId="0" borderId="26" xfId="0" applyNumberFormat="1" applyFont="1" applyBorder="1" applyAlignment="1" applyProtection="1">
      <alignment horizontal="center" vertical="center"/>
      <protection hidden="1"/>
    </xf>
    <xf numFmtId="182" fontId="3" fillId="0" borderId="27" xfId="0" applyNumberFormat="1" applyFont="1" applyBorder="1" applyAlignment="1" applyProtection="1">
      <alignment horizontal="center" vertical="center"/>
      <protection hidden="1"/>
    </xf>
    <xf numFmtId="0" fontId="7" fillId="4" borderId="12" xfId="1" applyNumberFormat="1" applyFont="1" applyFill="1" applyBorder="1" applyAlignment="1" applyProtection="1">
      <alignment horizontal="center" vertical="center" wrapText="1"/>
      <protection locked="0" hidden="1"/>
    </xf>
    <xf numFmtId="0" fontId="7" fillId="4" borderId="20" xfId="1" applyNumberFormat="1" applyFont="1" applyFill="1" applyBorder="1" applyAlignment="1" applyProtection="1">
      <alignment horizontal="center" vertical="center" wrapText="1"/>
      <protection locked="0" hidden="1"/>
    </xf>
    <xf numFmtId="0" fontId="2" fillId="0" borderId="28" xfId="0" applyFont="1" applyBorder="1" applyAlignment="1" applyProtection="1">
      <alignment horizontal="center" vertical="center"/>
      <protection hidden="1"/>
    </xf>
    <xf numFmtId="0" fontId="2" fillId="2" borderId="26" xfId="0" applyFont="1" applyFill="1" applyBorder="1" applyAlignment="1" applyProtection="1">
      <alignment horizontal="center" vertical="center" wrapText="1"/>
      <protection hidden="1"/>
    </xf>
    <xf numFmtId="0" fontId="2" fillId="2" borderId="27" xfId="0" applyFont="1" applyFill="1" applyBorder="1" applyAlignment="1" applyProtection="1">
      <alignment horizontal="center" vertical="center" wrapText="1"/>
      <protection hidden="1"/>
    </xf>
    <xf numFmtId="178" fontId="8" fillId="2" borderId="26" xfId="0" applyNumberFormat="1" applyFont="1" applyFill="1" applyBorder="1" applyAlignment="1" applyProtection="1">
      <alignment horizontal="center" vertical="center" wrapText="1"/>
      <protection hidden="1"/>
    </xf>
    <xf numFmtId="178" fontId="8" fillId="2" borderId="27" xfId="0" applyNumberFormat="1" applyFont="1" applyFill="1" applyBorder="1" applyAlignment="1" applyProtection="1">
      <alignment horizontal="center" vertical="center" wrapText="1"/>
      <protection hidden="1"/>
    </xf>
    <xf numFmtId="0" fontId="6" fillId="0" borderId="0" xfId="0" applyFont="1" applyAlignment="1" applyProtection="1">
      <alignment horizontal="left" vertical="top" wrapText="1"/>
      <protection hidden="1"/>
    </xf>
    <xf numFmtId="0" fontId="6" fillId="0" borderId="0" xfId="0" applyFont="1" applyAlignment="1" applyProtection="1">
      <alignment horizontal="left" vertical="top"/>
      <protection hidden="1"/>
    </xf>
    <xf numFmtId="0" fontId="33" fillId="6" borderId="40" xfId="0" applyFont="1" applyFill="1" applyBorder="1" applyAlignment="1" applyProtection="1">
      <alignment horizontal="right" vertical="center"/>
      <protection hidden="1"/>
    </xf>
    <xf numFmtId="0" fontId="33" fillId="6" borderId="41" xfId="0" applyFont="1" applyFill="1" applyBorder="1" applyAlignment="1" applyProtection="1">
      <alignment horizontal="right" vertical="center"/>
      <protection hidden="1"/>
    </xf>
    <xf numFmtId="0" fontId="33" fillId="6" borderId="42" xfId="0" applyNumberFormat="1" applyFont="1" applyFill="1" applyBorder="1" applyAlignment="1" applyProtection="1">
      <alignment horizontal="center" vertical="center"/>
      <protection hidden="1"/>
    </xf>
    <xf numFmtId="0" fontId="33" fillId="6" borderId="43" xfId="0" applyNumberFormat="1" applyFont="1" applyFill="1" applyBorder="1" applyAlignment="1" applyProtection="1">
      <alignment horizontal="center" vertical="center"/>
      <protection hidden="1"/>
    </xf>
    <xf numFmtId="0" fontId="33" fillId="6" borderId="44" xfId="0" applyNumberFormat="1" applyFont="1" applyFill="1" applyBorder="1" applyAlignment="1" applyProtection="1">
      <alignment horizontal="center" vertical="center"/>
      <protection hidden="1"/>
    </xf>
    <xf numFmtId="0" fontId="33" fillId="6" borderId="5" xfId="0" applyFont="1" applyFill="1" applyBorder="1" applyAlignment="1" applyProtection="1">
      <alignment horizontal="right" vertical="center" wrapText="1"/>
      <protection hidden="1"/>
    </xf>
    <xf numFmtId="0" fontId="33" fillId="6" borderId="3" xfId="0" applyFont="1" applyFill="1" applyBorder="1" applyAlignment="1" applyProtection="1">
      <alignment horizontal="right" vertical="center" wrapText="1"/>
      <protection hidden="1"/>
    </xf>
    <xf numFmtId="0" fontId="36" fillId="6" borderId="0" xfId="0" applyFont="1" applyFill="1" applyAlignment="1" applyProtection="1">
      <alignment horizontal="right" vertical="center"/>
      <protection hidden="1"/>
    </xf>
    <xf numFmtId="0" fontId="31" fillId="6" borderId="0" xfId="0" applyFont="1" applyFill="1" applyAlignment="1" applyProtection="1">
      <alignment vertical="center" wrapText="1"/>
      <protection hidden="1"/>
    </xf>
    <xf numFmtId="0" fontId="31" fillId="6" borderId="0" xfId="0" applyFont="1" applyFill="1" applyAlignment="1" applyProtection="1">
      <alignment vertical="center"/>
      <protection hidden="1"/>
    </xf>
    <xf numFmtId="0" fontId="37" fillId="6" borderId="0" xfId="0" applyFont="1" applyFill="1" applyAlignment="1" applyProtection="1">
      <alignment horizontal="center" vertical="center" wrapText="1"/>
      <protection hidden="1"/>
    </xf>
    <xf numFmtId="0" fontId="38" fillId="6" borderId="0" xfId="0" applyFont="1" applyFill="1" applyAlignment="1" applyProtection="1">
      <alignment horizontal="center" vertical="center"/>
      <protection hidden="1"/>
    </xf>
    <xf numFmtId="0" fontId="33" fillId="6" borderId="0" xfId="0" applyFont="1" applyFill="1" applyAlignment="1" applyProtection="1">
      <alignment horizontal="right" vertical="center"/>
      <protection hidden="1"/>
    </xf>
    <xf numFmtId="10" fontId="33" fillId="6" borderId="12" xfId="0" applyNumberFormat="1" applyFont="1" applyFill="1" applyBorder="1" applyAlignment="1" applyProtection="1">
      <alignment horizontal="center" vertical="center" wrapText="1"/>
      <protection hidden="1"/>
    </xf>
    <xf numFmtId="10" fontId="33" fillId="6" borderId="16" xfId="0" applyNumberFormat="1" applyFont="1" applyFill="1" applyBorder="1" applyAlignment="1" applyProtection="1">
      <alignment horizontal="center" vertical="center" wrapText="1"/>
      <protection hidden="1"/>
    </xf>
    <xf numFmtId="0" fontId="33" fillId="6" borderId="12" xfId="0" applyFont="1" applyFill="1" applyBorder="1" applyAlignment="1" applyProtection="1">
      <alignment horizontal="center" vertical="center" wrapText="1"/>
      <protection hidden="1"/>
    </xf>
    <xf numFmtId="0" fontId="33" fillId="6" borderId="20" xfId="0" applyFont="1" applyFill="1" applyBorder="1" applyAlignment="1" applyProtection="1">
      <alignment horizontal="center" vertical="center" wrapText="1"/>
      <protection hidden="1"/>
    </xf>
    <xf numFmtId="0" fontId="33" fillId="6" borderId="21" xfId="0" applyFont="1" applyFill="1" applyBorder="1" applyAlignment="1" applyProtection="1">
      <alignment horizontal="center" vertical="center" wrapText="1"/>
      <protection hidden="1"/>
    </xf>
    <xf numFmtId="14" fontId="34" fillId="6" borderId="12" xfId="0" applyNumberFormat="1" applyFont="1" applyFill="1" applyBorder="1" applyAlignment="1" applyProtection="1">
      <alignment horizontal="center" vertical="center"/>
      <protection locked="0" hidden="1"/>
    </xf>
    <xf numFmtId="14" fontId="34" fillId="6" borderId="16" xfId="0" applyNumberFormat="1" applyFont="1" applyFill="1" applyBorder="1" applyAlignment="1" applyProtection="1">
      <alignment horizontal="center" vertical="center"/>
      <protection locked="0" hidden="1"/>
    </xf>
    <xf numFmtId="8" fontId="34" fillId="6" borderId="12" xfId="0" applyNumberFormat="1" applyFont="1" applyFill="1" applyBorder="1" applyAlignment="1" applyProtection="1">
      <alignment horizontal="center" vertical="center"/>
      <protection hidden="1"/>
    </xf>
    <xf numFmtId="8" fontId="34" fillId="6" borderId="20" xfId="0" applyNumberFormat="1" applyFont="1" applyFill="1" applyBorder="1" applyAlignment="1" applyProtection="1">
      <alignment horizontal="center" vertical="center"/>
      <protection hidden="1"/>
    </xf>
    <xf numFmtId="8" fontId="34" fillId="6" borderId="21" xfId="0" applyNumberFormat="1" applyFont="1" applyFill="1" applyBorder="1" applyAlignment="1" applyProtection="1">
      <alignment horizontal="center" vertical="center"/>
      <protection hidden="1"/>
    </xf>
    <xf numFmtId="8" fontId="32" fillId="6" borderId="3" xfId="0" applyNumberFormat="1" applyFont="1" applyFill="1" applyBorder="1" applyAlignment="1" applyProtection="1">
      <alignment horizontal="center" vertical="center" wrapText="1"/>
      <protection hidden="1"/>
    </xf>
    <xf numFmtId="8" fontId="34" fillId="6" borderId="3" xfId="0" applyNumberFormat="1" applyFont="1" applyFill="1" applyBorder="1" applyAlignment="1" applyProtection="1">
      <alignment horizontal="center" vertical="center" wrapText="1"/>
      <protection hidden="1"/>
    </xf>
    <xf numFmtId="8" fontId="34" fillId="6" borderId="4" xfId="0" applyNumberFormat="1" applyFont="1" applyFill="1" applyBorder="1" applyAlignment="1" applyProtection="1">
      <alignment horizontal="center" vertical="center" wrapText="1"/>
      <protection hidden="1"/>
    </xf>
    <xf numFmtId="181" fontId="32" fillId="6" borderId="12" xfId="0" applyNumberFormat="1" applyFont="1" applyFill="1" applyBorder="1" applyAlignment="1" applyProtection="1">
      <alignment horizontal="center" vertical="center"/>
      <protection hidden="1"/>
    </xf>
    <xf numFmtId="181" fontId="32" fillId="6" borderId="21" xfId="0" applyNumberFormat="1" applyFont="1" applyFill="1" applyBorder="1" applyAlignment="1" applyProtection="1">
      <alignment horizontal="center" vertical="center"/>
      <protection hidden="1"/>
    </xf>
    <xf numFmtId="0" fontId="33" fillId="6" borderId="12" xfId="0" applyFont="1" applyFill="1" applyBorder="1" applyAlignment="1" applyProtection="1">
      <alignment horizontal="right" vertical="center"/>
      <protection hidden="1"/>
    </xf>
    <xf numFmtId="0" fontId="33" fillId="6" borderId="16" xfId="0" applyFont="1" applyFill="1" applyBorder="1" applyAlignment="1" applyProtection="1">
      <alignment horizontal="right" vertical="center"/>
      <protection hidden="1"/>
    </xf>
    <xf numFmtId="0" fontId="3" fillId="6" borderId="35" xfId="0" applyFont="1" applyFill="1" applyBorder="1" applyAlignment="1" applyProtection="1">
      <alignment vertical="center" wrapText="1"/>
      <protection hidden="1"/>
    </xf>
    <xf numFmtId="0" fontId="0" fillId="6" borderId="22" xfId="0" applyFill="1" applyBorder="1" applyAlignment="1" applyProtection="1">
      <alignment vertical="center"/>
      <protection hidden="1"/>
    </xf>
    <xf numFmtId="0" fontId="0" fillId="6" borderId="36" xfId="0" applyFill="1" applyBorder="1" applyAlignment="1" applyProtection="1">
      <alignment vertical="center"/>
      <protection hidden="1"/>
    </xf>
    <xf numFmtId="0" fontId="3" fillId="6" borderId="8" xfId="0" applyFont="1" applyFill="1" applyBorder="1" applyAlignment="1" applyProtection="1">
      <alignment horizontal="center" vertical="center"/>
      <protection hidden="1"/>
    </xf>
    <xf numFmtId="0" fontId="3" fillId="6" borderId="3" xfId="0" applyFont="1" applyFill="1" applyBorder="1" applyAlignment="1" applyProtection="1">
      <alignment horizontal="left" vertical="center"/>
      <protection hidden="1"/>
    </xf>
    <xf numFmtId="0" fontId="3" fillId="6" borderId="4" xfId="0" applyFont="1" applyFill="1" applyBorder="1" applyAlignment="1" applyProtection="1">
      <alignment horizontal="left" vertical="center"/>
      <protection hidden="1"/>
    </xf>
    <xf numFmtId="8" fontId="32" fillId="6" borderId="3" xfId="0" applyNumberFormat="1" applyFont="1" applyFill="1" applyBorder="1" applyAlignment="1" applyProtection="1">
      <alignment horizontal="center" vertical="center"/>
      <protection hidden="1"/>
    </xf>
    <xf numFmtId="8" fontId="32" fillId="6" borderId="4" xfId="0" applyNumberFormat="1" applyFont="1" applyFill="1" applyBorder="1" applyAlignment="1" applyProtection="1">
      <alignment horizontal="center" vertical="center"/>
      <protection hidden="1"/>
    </xf>
    <xf numFmtId="0" fontId="3" fillId="6" borderId="15" xfId="0" applyFont="1" applyFill="1" applyBorder="1" applyAlignment="1" applyProtection="1">
      <alignment horizontal="left" vertical="center"/>
      <protection hidden="1"/>
    </xf>
    <xf numFmtId="0" fontId="3" fillId="6" borderId="0" xfId="0" applyFont="1" applyFill="1" applyBorder="1" applyAlignment="1" applyProtection="1">
      <alignment horizontal="left" vertical="center"/>
      <protection hidden="1"/>
    </xf>
    <xf numFmtId="0" fontId="3" fillId="6" borderId="6" xfId="0" applyFont="1" applyFill="1" applyBorder="1" applyAlignment="1" applyProtection="1">
      <alignment horizontal="left" vertical="center"/>
      <protection hidden="1"/>
    </xf>
    <xf numFmtId="0" fontId="34" fillId="6" borderId="37" xfId="0" applyFont="1" applyFill="1" applyBorder="1" applyAlignment="1" applyProtection="1">
      <alignment horizontal="left" vertical="center" wrapText="1"/>
      <protection hidden="1"/>
    </xf>
    <xf numFmtId="0" fontId="34" fillId="6" borderId="38" xfId="0" applyFont="1" applyFill="1" applyBorder="1" applyAlignment="1" applyProtection="1">
      <alignment horizontal="left" vertical="center" wrapText="1"/>
      <protection hidden="1"/>
    </xf>
    <xf numFmtId="0" fontId="34" fillId="6" borderId="39" xfId="0" applyFont="1" applyFill="1" applyBorder="1" applyAlignment="1" applyProtection="1">
      <alignment horizontal="left" vertical="center" wrapText="1"/>
      <protection hidden="1"/>
    </xf>
    <xf numFmtId="0" fontId="22" fillId="6" borderId="3" xfId="0" applyFont="1" applyFill="1" applyBorder="1" applyAlignment="1" applyProtection="1">
      <alignment horizontal="left" vertical="center"/>
      <protection hidden="1"/>
    </xf>
    <xf numFmtId="0" fontId="3" fillId="6" borderId="5" xfId="0" applyFont="1" applyFill="1" applyBorder="1" applyAlignment="1" applyProtection="1">
      <alignment horizontal="right" vertical="center"/>
      <protection hidden="1"/>
    </xf>
    <xf numFmtId="0" fontId="0" fillId="6" borderId="3" xfId="0" applyFill="1" applyBorder="1" applyAlignment="1" applyProtection="1">
      <alignment horizontal="right" vertical="center"/>
      <protection hidden="1"/>
    </xf>
    <xf numFmtId="49" fontId="27" fillId="6" borderId="3" xfId="0" applyNumberFormat="1" applyFont="1" applyFill="1" applyBorder="1" applyAlignment="1" applyProtection="1">
      <alignment horizontal="left" vertical="center"/>
      <protection hidden="1"/>
    </xf>
    <xf numFmtId="49" fontId="28" fillId="6" borderId="3" xfId="0" applyNumberFormat="1" applyFont="1" applyFill="1" applyBorder="1" applyAlignment="1" applyProtection="1">
      <alignment horizontal="left" vertical="center"/>
      <protection hidden="1"/>
    </xf>
    <xf numFmtId="49" fontId="28" fillId="6" borderId="4" xfId="0" applyNumberFormat="1" applyFont="1" applyFill="1" applyBorder="1" applyAlignment="1" applyProtection="1">
      <alignment horizontal="left" vertical="center"/>
      <protection hidden="1"/>
    </xf>
    <xf numFmtId="0" fontId="3" fillId="6" borderId="3" xfId="0" applyFont="1" applyFill="1" applyBorder="1" applyAlignment="1" applyProtection="1">
      <alignment horizontal="right" vertical="center"/>
      <protection hidden="1"/>
    </xf>
    <xf numFmtId="0" fontId="0" fillId="6" borderId="3" xfId="0" applyFill="1" applyBorder="1" applyAlignment="1" applyProtection="1">
      <alignment vertical="center"/>
      <protection hidden="1"/>
    </xf>
    <xf numFmtId="0" fontId="0" fillId="6" borderId="4" xfId="0" applyFill="1" applyBorder="1" applyAlignment="1" applyProtection="1">
      <alignment vertical="center"/>
      <protection hidden="1"/>
    </xf>
    <xf numFmtId="0" fontId="33" fillId="6" borderId="20" xfId="0" applyFont="1" applyFill="1" applyBorder="1" applyAlignment="1" applyProtection="1">
      <alignment horizontal="right" vertical="center"/>
      <protection hidden="1"/>
    </xf>
    <xf numFmtId="0" fontId="29" fillId="0" borderId="23" xfId="0" applyFont="1" applyBorder="1" applyAlignment="1">
      <alignment horizontal="left" vertical="top" wrapText="1"/>
    </xf>
    <xf numFmtId="0" fontId="0" fillId="0" borderId="24" xfId="0" applyBorder="1" applyAlignment="1">
      <alignment horizontal="left" vertical="top"/>
    </xf>
    <xf numFmtId="0" fontId="0" fillId="0" borderId="45" xfId="0" applyBorder="1" applyAlignment="1">
      <alignment horizontal="left" vertical="top"/>
    </xf>
    <xf numFmtId="0" fontId="0" fillId="0" borderId="46" xfId="0" applyBorder="1" applyAlignment="1">
      <alignment horizontal="left" vertical="top"/>
    </xf>
    <xf numFmtId="0" fontId="0" fillId="0" borderId="0"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38" xfId="0" applyBorder="1" applyAlignment="1">
      <alignment horizontal="left" vertical="top"/>
    </xf>
    <xf numFmtId="0" fontId="0" fillId="0" borderId="49" xfId="0" applyBorder="1" applyAlignment="1">
      <alignment horizontal="left" vertical="top"/>
    </xf>
    <xf numFmtId="0" fontId="0" fillId="0" borderId="3" xfId="0" applyBorder="1" applyAlignment="1">
      <alignment horizontal="center" vertical="center" wrapText="1"/>
    </xf>
    <xf numFmtId="0" fontId="0" fillId="0" borderId="3" xfId="0" applyBorder="1" applyAlignment="1">
      <alignment horizontal="center"/>
    </xf>
    <xf numFmtId="0" fontId="0" fillId="0" borderId="3" xfId="0" applyBorder="1" applyAlignment="1">
      <alignment horizontal="center" vertical="center"/>
    </xf>
    <xf numFmtId="0" fontId="0" fillId="0" borderId="3" xfId="0" applyBorder="1" applyAlignment="1">
      <alignment horizontal="center" wrapText="1"/>
    </xf>
    <xf numFmtId="0" fontId="0" fillId="0" borderId="3" xfId="0" applyBorder="1" applyAlignment="1"/>
  </cellXfs>
  <cellStyles count="3">
    <cellStyle name="百分比" xfId="1" builtinId="5"/>
    <cellStyle name="常规" xfId="0" builtinId="0"/>
    <cellStyle name="千位分隔 2" xfId="2"/>
  </cellStyles>
  <dxfs count="1">
    <dxf>
      <fill>
        <patternFill>
          <bgColor rgb="FFFF00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420E"/>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9"/>
  <sheetViews>
    <sheetView tabSelected="1" workbookViewId="0">
      <selection sqref="A1:F1"/>
    </sheetView>
  </sheetViews>
  <sheetFormatPr defaultColWidth="8.85546875" defaultRowHeight="12"/>
  <cols>
    <col min="1" max="1" width="16.140625" style="40" customWidth="1"/>
    <col min="2" max="2" width="13" style="40" customWidth="1"/>
    <col min="3" max="3" width="15.85546875" style="40" customWidth="1"/>
    <col min="4" max="4" width="18.85546875" style="40" customWidth="1"/>
    <col min="5" max="5" width="18.28515625" style="40" customWidth="1"/>
    <col min="6" max="6" width="15.42578125" style="40" customWidth="1"/>
    <col min="7" max="16384" width="8.85546875" style="40"/>
  </cols>
  <sheetData>
    <row r="1" spans="1:6" ht="26.25" customHeight="1" thickBot="1">
      <c r="A1" s="106" t="s">
        <v>78</v>
      </c>
      <c r="B1" s="106"/>
      <c r="C1" s="106"/>
      <c r="D1" s="106"/>
      <c r="E1" s="106"/>
      <c r="F1" s="106"/>
    </row>
    <row r="2" spans="1:6" ht="21" customHeight="1">
      <c r="A2" s="41" t="s">
        <v>79</v>
      </c>
      <c r="B2" s="83" t="s">
        <v>173</v>
      </c>
      <c r="C2" s="42" t="s">
        <v>80</v>
      </c>
      <c r="D2" s="83">
        <v>136</v>
      </c>
      <c r="E2" s="42" t="s">
        <v>159</v>
      </c>
      <c r="F2" s="84" t="s">
        <v>172</v>
      </c>
    </row>
    <row r="3" spans="1:6" ht="21" customHeight="1">
      <c r="A3" s="43" t="s">
        <v>81</v>
      </c>
      <c r="B3" s="44" t="s">
        <v>82</v>
      </c>
      <c r="C3" s="45" t="s">
        <v>83</v>
      </c>
      <c r="D3" s="107" t="s">
        <v>171</v>
      </c>
      <c r="E3" s="108"/>
      <c r="F3" s="109"/>
    </row>
    <row r="4" spans="1:6" ht="36.75" customHeight="1">
      <c r="A4" s="57" t="s">
        <v>84</v>
      </c>
      <c r="B4" s="110" t="s">
        <v>85</v>
      </c>
      <c r="C4" s="111"/>
      <c r="D4" s="111"/>
      <c r="E4" s="111"/>
      <c r="F4" s="112"/>
    </row>
    <row r="5" spans="1:6" ht="17.25" customHeight="1">
      <c r="A5" s="113" t="s">
        <v>86</v>
      </c>
      <c r="B5" s="114">
        <v>330000</v>
      </c>
      <c r="C5" s="59" t="s">
        <v>160</v>
      </c>
      <c r="D5" s="44" t="s">
        <v>143</v>
      </c>
      <c r="E5" s="45" t="s">
        <v>87</v>
      </c>
      <c r="F5" s="63">
        <v>260000</v>
      </c>
    </row>
    <row r="6" spans="1:6" ht="18" customHeight="1">
      <c r="A6" s="113"/>
      <c r="B6" s="115"/>
      <c r="C6" s="59" t="s">
        <v>161</v>
      </c>
      <c r="D6" s="44" t="s">
        <v>88</v>
      </c>
      <c r="E6" s="45" t="s">
        <v>89</v>
      </c>
      <c r="F6" s="63">
        <v>70000</v>
      </c>
    </row>
    <row r="7" spans="1:6" ht="22.15" customHeight="1">
      <c r="A7" s="57" t="s">
        <v>90</v>
      </c>
      <c r="B7" s="60">
        <f>C25</f>
        <v>27642</v>
      </c>
      <c r="C7" s="59" t="s">
        <v>91</v>
      </c>
      <c r="D7" s="66">
        <f>B5*10%/1.17</f>
        <v>28205.128205128207</v>
      </c>
      <c r="E7" s="45" t="s">
        <v>162</v>
      </c>
      <c r="F7" s="62">
        <f>F25</f>
        <v>22920</v>
      </c>
    </row>
    <row r="8" spans="1:6" ht="22.15" customHeight="1">
      <c r="A8" s="57" t="s">
        <v>92</v>
      </c>
      <c r="B8" s="60">
        <f>融资计算表!F6</f>
        <v>268000</v>
      </c>
      <c r="C8" s="59" t="s">
        <v>163</v>
      </c>
      <c r="D8" s="74">
        <f>融资计算表!D5</f>
        <v>18</v>
      </c>
      <c r="E8" s="47" t="s">
        <v>93</v>
      </c>
      <c r="F8" s="62">
        <f>F14+C24</f>
        <v>28800</v>
      </c>
    </row>
    <row r="9" spans="1:6" ht="22.15" customHeight="1">
      <c r="A9" s="57" t="s">
        <v>94</v>
      </c>
      <c r="B9" s="60">
        <f>B5-B8+F7+D7+B7+F8</f>
        <v>169567.12820512819</v>
      </c>
      <c r="C9" s="59" t="s">
        <v>95</v>
      </c>
      <c r="D9" s="86">
        <v>110000</v>
      </c>
      <c r="E9" s="45" t="s">
        <v>96</v>
      </c>
      <c r="F9" s="62">
        <f>B9-D9</f>
        <v>59567.128205128189</v>
      </c>
    </row>
    <row r="10" spans="1:6" ht="22.15" customHeight="1">
      <c r="A10" s="57" t="s">
        <v>138</v>
      </c>
      <c r="B10" s="85">
        <v>0.02</v>
      </c>
      <c r="C10" s="59" t="s">
        <v>137</v>
      </c>
      <c r="D10" s="44">
        <v>6</v>
      </c>
      <c r="E10" s="45" t="s">
        <v>139</v>
      </c>
      <c r="F10" s="62">
        <f>F9*B10+F9/D10</f>
        <v>11119.197264957262</v>
      </c>
    </row>
    <row r="11" spans="1:6" ht="21" customHeight="1">
      <c r="A11" s="48" t="s">
        <v>97</v>
      </c>
      <c r="B11" s="64">
        <f>D9</f>
        <v>110000</v>
      </c>
      <c r="C11" s="49" t="s">
        <v>98</v>
      </c>
      <c r="D11" s="65">
        <f>B5+B7+D7+F7+F17</f>
        <v>429027.92820512818</v>
      </c>
      <c r="E11" s="49" t="s">
        <v>140</v>
      </c>
      <c r="F11" s="58">
        <f>融资计算表!F10</f>
        <v>16014.488888888889</v>
      </c>
    </row>
    <row r="12" spans="1:6" ht="16.5" customHeight="1">
      <c r="A12" s="116" t="s">
        <v>99</v>
      </c>
      <c r="B12" s="117"/>
      <c r="C12" s="117"/>
      <c r="D12" s="117"/>
      <c r="E12" s="117"/>
      <c r="F12" s="118"/>
    </row>
    <row r="13" spans="1:6" ht="12.75">
      <c r="A13" s="119" t="s">
        <v>100</v>
      </c>
      <c r="B13" s="46" t="s">
        <v>101</v>
      </c>
      <c r="C13" s="46" t="s">
        <v>102</v>
      </c>
      <c r="D13" s="120" t="s">
        <v>103</v>
      </c>
      <c r="E13" s="46" t="s">
        <v>101</v>
      </c>
      <c r="F13" s="50" t="s">
        <v>102</v>
      </c>
    </row>
    <row r="14" spans="1:6" ht="21" customHeight="1">
      <c r="A14" s="119"/>
      <c r="B14" s="45" t="s">
        <v>104</v>
      </c>
      <c r="C14" s="86">
        <v>8361</v>
      </c>
      <c r="D14" s="120"/>
      <c r="E14" s="45" t="s">
        <v>105</v>
      </c>
      <c r="F14" s="61">
        <f>融资计算表!D7</f>
        <v>26800</v>
      </c>
    </row>
    <row r="15" spans="1:6" ht="27" customHeight="1">
      <c r="A15" s="119"/>
      <c r="B15" s="45" t="s">
        <v>144</v>
      </c>
      <c r="C15" s="86">
        <v>8819</v>
      </c>
      <c r="D15" s="120"/>
      <c r="E15" s="45" t="s">
        <v>106</v>
      </c>
      <c r="F15" s="63">
        <v>4500</v>
      </c>
    </row>
    <row r="16" spans="1:6" ht="21" customHeight="1">
      <c r="A16" s="119"/>
      <c r="B16" s="45" t="s">
        <v>107</v>
      </c>
      <c r="C16" s="86">
        <v>1309</v>
      </c>
      <c r="D16" s="120"/>
      <c r="E16" s="45" t="s">
        <v>108</v>
      </c>
      <c r="F16" s="63">
        <f>B8*4%</f>
        <v>10720</v>
      </c>
    </row>
    <row r="17" spans="1:6" ht="21" customHeight="1">
      <c r="A17" s="119"/>
      <c r="B17" s="45" t="s">
        <v>149</v>
      </c>
      <c r="C17" s="86">
        <v>484</v>
      </c>
      <c r="D17" s="120"/>
      <c r="E17" s="45" t="s">
        <v>135</v>
      </c>
      <c r="F17" s="61">
        <f>融资计算表!D8</f>
        <v>20260.8</v>
      </c>
    </row>
    <row r="18" spans="1:6" ht="21" customHeight="1">
      <c r="A18" s="119"/>
      <c r="B18" s="45" t="s">
        <v>109</v>
      </c>
      <c r="C18" s="86">
        <v>2936</v>
      </c>
      <c r="D18" s="120"/>
      <c r="E18" s="45" t="s">
        <v>110</v>
      </c>
      <c r="F18" s="63">
        <v>300</v>
      </c>
    </row>
    <row r="19" spans="1:6" ht="21" customHeight="1">
      <c r="A19" s="119"/>
      <c r="B19" s="45" t="s">
        <v>158</v>
      </c>
      <c r="C19" s="86">
        <v>553</v>
      </c>
      <c r="D19" s="120"/>
      <c r="E19" s="45" t="s">
        <v>111</v>
      </c>
      <c r="F19" s="61">
        <f>融资计算表!D9</f>
        <v>4020</v>
      </c>
    </row>
    <row r="20" spans="1:6" ht="21" customHeight="1">
      <c r="A20" s="119"/>
      <c r="B20" s="45" t="s">
        <v>112</v>
      </c>
      <c r="C20" s="86">
        <v>4480</v>
      </c>
      <c r="D20" s="120"/>
      <c r="E20" s="45" t="s">
        <v>134</v>
      </c>
      <c r="F20" s="63">
        <v>1280</v>
      </c>
    </row>
    <row r="21" spans="1:6" ht="21" customHeight="1">
      <c r="A21" s="119"/>
      <c r="B21" s="45" t="s">
        <v>113</v>
      </c>
      <c r="C21" s="86">
        <v>700</v>
      </c>
      <c r="D21" s="120"/>
      <c r="E21" s="45" t="s">
        <v>114</v>
      </c>
      <c r="F21" s="63">
        <v>500</v>
      </c>
    </row>
    <row r="22" spans="1:6" ht="21" customHeight="1">
      <c r="A22" s="119"/>
      <c r="B22" s="45" t="s">
        <v>115</v>
      </c>
      <c r="C22" s="86"/>
      <c r="D22" s="120"/>
      <c r="E22" s="45" t="s">
        <v>116</v>
      </c>
      <c r="F22" s="63">
        <v>1000</v>
      </c>
    </row>
    <row r="23" spans="1:6" ht="21" customHeight="1">
      <c r="A23" s="119"/>
      <c r="B23" s="45" t="s">
        <v>117</v>
      </c>
      <c r="C23" s="86"/>
      <c r="D23" s="121"/>
      <c r="E23" s="45" t="s">
        <v>118</v>
      </c>
      <c r="F23" s="63">
        <v>100</v>
      </c>
    </row>
    <row r="24" spans="1:6" ht="21" customHeight="1">
      <c r="A24" s="119"/>
      <c r="B24" s="45" t="s">
        <v>119</v>
      </c>
      <c r="C24" s="86">
        <f>融资计算表!B10</f>
        <v>2000</v>
      </c>
      <c r="D24" s="121"/>
      <c r="E24" s="45" t="s">
        <v>120</v>
      </c>
      <c r="F24" s="63">
        <v>500</v>
      </c>
    </row>
    <row r="25" spans="1:6" ht="21" customHeight="1">
      <c r="A25" s="119"/>
      <c r="B25" s="46" t="s">
        <v>129</v>
      </c>
      <c r="C25" s="60">
        <f>SUM(C14:C24)-C24</f>
        <v>27642</v>
      </c>
      <c r="D25" s="120"/>
      <c r="E25" s="88" t="s">
        <v>136</v>
      </c>
      <c r="F25" s="62">
        <f>F24+F23+F22+F21+F20+F19+F18+F16+F15</f>
        <v>22920</v>
      </c>
    </row>
    <row r="26" spans="1:6" ht="119.25" customHeight="1">
      <c r="A26" s="43" t="s">
        <v>121</v>
      </c>
      <c r="B26" s="122" t="s">
        <v>122</v>
      </c>
      <c r="C26" s="123"/>
      <c r="D26" s="123"/>
      <c r="E26" s="123"/>
      <c r="F26" s="124"/>
    </row>
    <row r="27" spans="1:6" ht="21" customHeight="1">
      <c r="A27" s="43" t="s">
        <v>123</v>
      </c>
      <c r="B27" s="125" t="s">
        <v>124</v>
      </c>
      <c r="C27" s="125"/>
      <c r="D27" s="125"/>
      <c r="E27" s="125"/>
      <c r="F27" s="126"/>
    </row>
    <row r="28" spans="1:6" ht="21" customHeight="1" thickBot="1">
      <c r="A28" s="51" t="s">
        <v>125</v>
      </c>
      <c r="B28" s="127"/>
      <c r="C28" s="127"/>
      <c r="D28" s="127"/>
      <c r="E28" s="87" t="s">
        <v>126</v>
      </c>
      <c r="F28" s="52"/>
    </row>
    <row r="29" spans="1:6" ht="39" customHeight="1">
      <c r="A29" s="105" t="s">
        <v>146</v>
      </c>
      <c r="B29" s="105"/>
      <c r="C29" s="105"/>
      <c r="D29" s="105"/>
      <c r="E29" s="105"/>
      <c r="F29" s="105"/>
    </row>
  </sheetData>
  <sheetProtection selectLockedCells="1"/>
  <mergeCells count="12">
    <mergeCell ref="A29:F29"/>
    <mergeCell ref="A1:F1"/>
    <mergeCell ref="D3:F3"/>
    <mergeCell ref="B4:F4"/>
    <mergeCell ref="A5:A6"/>
    <mergeCell ref="B5:B6"/>
    <mergeCell ref="A12:F12"/>
    <mergeCell ref="A13:A25"/>
    <mergeCell ref="D13:D25"/>
    <mergeCell ref="B26:F26"/>
    <mergeCell ref="B27:F27"/>
    <mergeCell ref="B28:D28"/>
  </mergeCells>
  <phoneticPr fontId="6" type="noConversion"/>
  <dataValidations disablePrompts="1" count="1">
    <dataValidation type="list" allowBlank="1" showInputMessage="1" showErrorMessage="1" sqref="B3">
      <formula1>"牵引车,载货车,其他车型"</formula1>
    </dataValidation>
  </dataValidations>
  <pageMargins left="0.70866141732283461" right="0.70866141732283461" top="0.55118110236220474" bottom="0.55118110236220474" header="0.31496062992125984" footer="0.31496062992125984"/>
  <pageSetup paperSize="9" orientation="portrait" r:id="rId1"/>
  <ignoredErrors>
    <ignoredError sqref="C24 F16"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38"/>
  <sheetViews>
    <sheetView showZeros="0" zoomScaleNormal="100" workbookViewId="0">
      <selection sqref="A1:F1"/>
    </sheetView>
  </sheetViews>
  <sheetFormatPr defaultColWidth="10.85546875" defaultRowHeight="12"/>
  <cols>
    <col min="1" max="1" width="20.42578125" style="10" bestFit="1" customWidth="1"/>
    <col min="2" max="2" width="16.85546875" style="1" customWidth="1"/>
    <col min="3" max="3" width="21.42578125" style="1" bestFit="1" customWidth="1"/>
    <col min="4" max="4" width="17.7109375" style="1" customWidth="1"/>
    <col min="5" max="5" width="24.7109375" style="1" customWidth="1"/>
    <col min="6" max="6" width="18" style="1" customWidth="1"/>
    <col min="7" max="7" width="2.5703125" style="1" customWidth="1"/>
    <col min="8" max="8" width="16.5703125" style="1" customWidth="1"/>
    <col min="9" max="9" width="16" style="1" customWidth="1"/>
    <col min="10" max="10" width="14.28515625" style="1" customWidth="1"/>
    <col min="11" max="11" width="39.5703125" style="1" customWidth="1"/>
    <col min="12" max="18" width="10.85546875" style="96" customWidth="1"/>
    <col min="19" max="19" width="6.5703125" style="96" customWidth="1"/>
    <col min="20" max="21" width="10.85546875" style="96" customWidth="1"/>
    <col min="22" max="23" width="10.85546875" style="1" customWidth="1"/>
    <col min="24" max="24" width="15.7109375" style="1" customWidth="1"/>
    <col min="25" max="16384" width="10.85546875" style="1"/>
  </cols>
  <sheetData>
    <row r="1" spans="1:20" ht="25.9" customHeight="1">
      <c r="A1" s="129" t="s">
        <v>15</v>
      </c>
      <c r="B1" s="129"/>
      <c r="C1" s="129"/>
      <c r="D1" s="129"/>
      <c r="E1" s="129"/>
      <c r="F1" s="129"/>
    </row>
    <row r="2" spans="1:20">
      <c r="A2" s="7"/>
      <c r="B2" s="2"/>
      <c r="C2" s="2"/>
      <c r="D2" s="2"/>
      <c r="E2" s="130" t="s">
        <v>0</v>
      </c>
      <c r="F2" s="130"/>
    </row>
    <row r="3" spans="1:20" ht="19.899999999999999" customHeight="1">
      <c r="A3" s="8" t="s">
        <v>40</v>
      </c>
      <c r="B3" s="139" t="s">
        <v>147</v>
      </c>
      <c r="C3" s="140"/>
      <c r="D3" s="140"/>
      <c r="E3" s="8" t="s">
        <v>142</v>
      </c>
      <c r="F3" s="77" t="s">
        <v>152</v>
      </c>
      <c r="G3" s="14"/>
      <c r="H3" s="14"/>
      <c r="I3" s="14"/>
      <c r="J3" s="14"/>
      <c r="K3" s="14"/>
    </row>
    <row r="4" spans="1:20" ht="19.899999999999999" customHeight="1">
      <c r="A4" s="8" t="s">
        <v>41</v>
      </c>
      <c r="B4" s="75" t="s">
        <v>82</v>
      </c>
      <c r="C4" s="11" t="s">
        <v>127</v>
      </c>
      <c r="D4" s="76">
        <v>300000</v>
      </c>
      <c r="E4" s="8" t="s">
        <v>42</v>
      </c>
      <c r="F4" s="15">
        <v>1</v>
      </c>
      <c r="G4" s="14"/>
      <c r="H4" s="13" t="s">
        <v>43</v>
      </c>
      <c r="I4" s="13" t="s">
        <v>44</v>
      </c>
      <c r="J4" s="13" t="s">
        <v>45</v>
      </c>
      <c r="K4" s="93" t="s">
        <v>46</v>
      </c>
    </row>
    <row r="5" spans="1:20" ht="19.899999999999999" customHeight="1">
      <c r="A5" s="8" t="s">
        <v>47</v>
      </c>
      <c r="B5" s="15">
        <v>1.5</v>
      </c>
      <c r="C5" s="8" t="s">
        <v>48</v>
      </c>
      <c r="D5" s="13">
        <f>B5*12</f>
        <v>18</v>
      </c>
      <c r="E5" s="8" t="s">
        <v>49</v>
      </c>
      <c r="F5" s="16">
        <f>D4*F4</f>
        <v>300000</v>
      </c>
      <c r="G5" s="14"/>
      <c r="H5" s="13" t="s">
        <v>50</v>
      </c>
      <c r="I5" s="17" t="s">
        <v>148</v>
      </c>
      <c r="J5" s="22" t="str">
        <f>IF(I5="否","0",IF(I5="普通",1280,2880))</f>
        <v>0</v>
      </c>
      <c r="K5" s="94" t="s">
        <v>66</v>
      </c>
    </row>
    <row r="6" spans="1:20" ht="19.899999999999999" customHeight="1">
      <c r="A6" s="8" t="s">
        <v>128</v>
      </c>
      <c r="B6" s="90">
        <f>D6/F5</f>
        <v>0.10666666666666667</v>
      </c>
      <c r="C6" s="8" t="s">
        <v>51</v>
      </c>
      <c r="D6" s="91">
        <v>32000</v>
      </c>
      <c r="E6" s="8" t="s">
        <v>52</v>
      </c>
      <c r="F6" s="18">
        <f>F5-D6</f>
        <v>268000</v>
      </c>
      <c r="G6" s="14"/>
      <c r="H6" s="38" t="s">
        <v>74</v>
      </c>
      <c r="I6" s="17" t="s">
        <v>148</v>
      </c>
      <c r="J6" s="78" t="str">
        <f>IF(I6="是",1000,"0")</f>
        <v>0</v>
      </c>
      <c r="K6" s="94" t="s">
        <v>151</v>
      </c>
    </row>
    <row r="7" spans="1:20" ht="19.899999999999999" customHeight="1">
      <c r="A7" s="8" t="s">
        <v>133</v>
      </c>
      <c r="B7" s="19">
        <v>0.1</v>
      </c>
      <c r="C7" s="8" t="s">
        <v>54</v>
      </c>
      <c r="D7" s="16">
        <f>B7*F6</f>
        <v>26800</v>
      </c>
      <c r="E7" s="39" t="s">
        <v>75</v>
      </c>
      <c r="F7" s="16">
        <f>(J5+J7)*F4+J6</f>
        <v>0</v>
      </c>
      <c r="G7" s="14"/>
      <c r="H7" s="13" t="s">
        <v>55</v>
      </c>
      <c r="I7" s="17" t="s">
        <v>148</v>
      </c>
      <c r="J7" s="22" t="str">
        <f>IF(I7="是",1000,"0")</f>
        <v>0</v>
      </c>
      <c r="K7" s="95" t="s">
        <v>53</v>
      </c>
    </row>
    <row r="8" spans="1:20" ht="19.899999999999999" customHeight="1">
      <c r="A8" s="8" t="s">
        <v>132</v>
      </c>
      <c r="B8" s="21">
        <f>IF(F3="阶梯还款",IF(B4="其他车型",0.45%,0.42%),0)+IF(F3="等额还款",IF(B4="其他车型",0.55%,0.5%),0)</f>
        <v>4.1999999999999997E-3</v>
      </c>
      <c r="C8" s="9" t="s">
        <v>56</v>
      </c>
      <c r="D8" s="16">
        <f>F6*B8*D5</f>
        <v>20260.8</v>
      </c>
      <c r="E8" s="53" t="s">
        <v>76</v>
      </c>
      <c r="F8" s="16">
        <f>100*F4</f>
        <v>100</v>
      </c>
      <c r="G8" s="14"/>
      <c r="H8" s="92" t="s">
        <v>153</v>
      </c>
      <c r="I8" s="128" t="s">
        <v>156</v>
      </c>
      <c r="J8" s="128"/>
      <c r="K8" s="128"/>
    </row>
    <row r="9" spans="1:20" ht="19.899999999999999" customHeight="1">
      <c r="A9" s="39" t="s">
        <v>131</v>
      </c>
      <c r="B9" s="19">
        <v>1.4999999999999999E-2</v>
      </c>
      <c r="C9" s="39" t="s">
        <v>77</v>
      </c>
      <c r="D9" s="16">
        <f>B9*F6</f>
        <v>4020</v>
      </c>
      <c r="E9" s="9" t="s">
        <v>58</v>
      </c>
      <c r="F9" s="18">
        <f>D6+D7+D9++D10+F7+F8</f>
        <v>64920</v>
      </c>
      <c r="G9" s="14"/>
      <c r="H9" s="14"/>
      <c r="I9" s="128" t="s">
        <v>154</v>
      </c>
      <c r="J9" s="128"/>
      <c r="K9" s="128"/>
      <c r="L9" s="97"/>
      <c r="M9" s="97"/>
      <c r="N9" s="97"/>
      <c r="O9" s="97"/>
      <c r="P9" s="97"/>
      <c r="Q9" s="97"/>
      <c r="R9" s="97"/>
      <c r="S9" s="97"/>
      <c r="T9" s="97"/>
    </row>
    <row r="10" spans="1:20" ht="21" customHeight="1">
      <c r="A10" s="39" t="s">
        <v>130</v>
      </c>
      <c r="B10" s="16">
        <f>IF(B5&lt;=1,"0",IF(B4="其他车型",5000,2000))</f>
        <v>2000</v>
      </c>
      <c r="C10" s="8" t="s">
        <v>57</v>
      </c>
      <c r="D10" s="16">
        <f>B10*F4</f>
        <v>2000</v>
      </c>
      <c r="E10" s="9" t="s">
        <v>59</v>
      </c>
      <c r="F10" s="18">
        <f>($F$6/$D$5)+$F$6*$B$8</f>
        <v>16014.488888888889</v>
      </c>
      <c r="G10" s="14"/>
      <c r="H10" s="14"/>
      <c r="I10" s="128" t="s">
        <v>155</v>
      </c>
      <c r="J10" s="128"/>
      <c r="K10" s="128"/>
      <c r="L10" s="98"/>
      <c r="M10" s="98"/>
      <c r="N10" s="98"/>
      <c r="O10" s="98"/>
      <c r="P10" s="98"/>
      <c r="Q10" s="98"/>
      <c r="R10" s="98"/>
      <c r="S10" s="98"/>
      <c r="T10" s="98"/>
    </row>
    <row r="11" spans="1:20">
      <c r="A11" s="131" t="s">
        <v>1</v>
      </c>
      <c r="B11" s="3" t="s">
        <v>2</v>
      </c>
      <c r="C11" s="141" t="s">
        <v>3</v>
      </c>
      <c r="D11" s="133" t="s">
        <v>14</v>
      </c>
      <c r="E11" s="134"/>
      <c r="F11" s="131" t="s">
        <v>4</v>
      </c>
      <c r="G11" s="14"/>
      <c r="H11" s="14"/>
      <c r="I11" s="14"/>
      <c r="J11" s="14"/>
      <c r="K11" s="14"/>
    </row>
    <row r="12" spans="1:20">
      <c r="A12" s="132"/>
      <c r="B12" s="3" t="s">
        <v>6</v>
      </c>
      <c r="C12" s="132"/>
      <c r="D12" s="135"/>
      <c r="E12" s="136"/>
      <c r="F12" s="132"/>
      <c r="G12" s="14"/>
      <c r="I12" s="67"/>
      <c r="J12" s="14"/>
      <c r="K12" s="14"/>
    </row>
    <row r="13" spans="1:20" ht="13.9" customHeight="1">
      <c r="A13" s="54">
        <v>1</v>
      </c>
      <c r="B13" s="55"/>
      <c r="C13" s="79">
        <f t="shared" ref="C13:C18" si="0">IF($F$3="阶梯还款",IF(A13&lt;=$D$5,IF($B$5&lt;=1,$F$10,$F$10*SUMIFS($O$19:$O$24,$L$19:$L$24,$B$4,$M$19:$M$24,$B$5)),"-"),IF(A13&lt;=$D$5,$F$10,"-"))</f>
        <v>16815.213333333333</v>
      </c>
      <c r="D13" s="137">
        <f>IF(A13&lt;=$D$5,$F$6/($D$5),0)</f>
        <v>14888.888888888889</v>
      </c>
      <c r="E13" s="138"/>
      <c r="F13" s="56">
        <f>F6-D13</f>
        <v>253111.11111111112</v>
      </c>
      <c r="G13" s="14"/>
      <c r="H13" s="89"/>
      <c r="I13" s="20"/>
    </row>
    <row r="14" spans="1:20" ht="13.9" customHeight="1">
      <c r="A14" s="54">
        <v>2</v>
      </c>
      <c r="B14" s="55"/>
      <c r="C14" s="79">
        <f t="shared" si="0"/>
        <v>16815.213333333333</v>
      </c>
      <c r="D14" s="137">
        <f t="shared" ref="D14:D36" si="1">IF(A14&lt;=$D$5,$F$6/($D$5),0)</f>
        <v>14888.888888888889</v>
      </c>
      <c r="E14" s="138"/>
      <c r="F14" s="56">
        <f>F13-D14</f>
        <v>238222.22222222225</v>
      </c>
      <c r="G14" s="14"/>
      <c r="I14" s="20"/>
    </row>
    <row r="15" spans="1:20" ht="13.9" customHeight="1">
      <c r="A15" s="54">
        <v>3</v>
      </c>
      <c r="B15" s="55"/>
      <c r="C15" s="79">
        <f t="shared" si="0"/>
        <v>16815.213333333333</v>
      </c>
      <c r="D15" s="137">
        <f t="shared" si="1"/>
        <v>14888.888888888889</v>
      </c>
      <c r="E15" s="138"/>
      <c r="F15" s="56">
        <f t="shared" ref="F15:F36" si="2">IF(C15&gt;0,F14-D15,0)</f>
        <v>223333.33333333337</v>
      </c>
      <c r="I15" s="20" t="s">
        <v>164</v>
      </c>
    </row>
    <row r="16" spans="1:20" ht="13.9" customHeight="1">
      <c r="A16" s="54">
        <v>4</v>
      </c>
      <c r="B16" s="55"/>
      <c r="C16" s="79">
        <f t="shared" si="0"/>
        <v>16815.213333333333</v>
      </c>
      <c r="D16" s="137">
        <f t="shared" si="1"/>
        <v>14888.888888888889</v>
      </c>
      <c r="E16" s="138"/>
      <c r="F16" s="56">
        <f t="shared" si="2"/>
        <v>208444.4444444445</v>
      </c>
      <c r="H16" s="6"/>
      <c r="I16" s="20"/>
    </row>
    <row r="17" spans="1:19" ht="13.9" customHeight="1">
      <c r="A17" s="54">
        <v>5</v>
      </c>
      <c r="B17" s="55"/>
      <c r="C17" s="79">
        <f t="shared" si="0"/>
        <v>16815.213333333333</v>
      </c>
      <c r="D17" s="137">
        <f t="shared" si="1"/>
        <v>14888.888888888889</v>
      </c>
      <c r="E17" s="138"/>
      <c r="F17" s="56">
        <f t="shared" si="2"/>
        <v>193555.55555555562</v>
      </c>
      <c r="I17" s="20"/>
      <c r="K17" s="82"/>
    </row>
    <row r="18" spans="1:19" ht="13.9" customHeight="1">
      <c r="A18" s="54">
        <v>6</v>
      </c>
      <c r="B18" s="55"/>
      <c r="C18" s="79">
        <f t="shared" si="0"/>
        <v>16815.213333333333</v>
      </c>
      <c r="D18" s="137">
        <f t="shared" si="1"/>
        <v>14888.888888888889</v>
      </c>
      <c r="E18" s="138"/>
      <c r="F18" s="56">
        <f t="shared" si="2"/>
        <v>178666.66666666674</v>
      </c>
      <c r="I18" s="20"/>
      <c r="J18" s="104"/>
      <c r="K18" s="82"/>
      <c r="L18" s="96" t="s">
        <v>67</v>
      </c>
      <c r="M18" s="96" t="s">
        <v>68</v>
      </c>
      <c r="N18" s="96" t="s">
        <v>69</v>
      </c>
      <c r="O18" s="96" t="s">
        <v>70</v>
      </c>
      <c r="P18" s="96" t="s">
        <v>67</v>
      </c>
      <c r="Q18" s="96" t="s">
        <v>68</v>
      </c>
      <c r="R18" s="96" t="s">
        <v>69</v>
      </c>
      <c r="S18" s="96" t="s">
        <v>70</v>
      </c>
    </row>
    <row r="19" spans="1:19" ht="13.9" customHeight="1">
      <c r="A19" s="54">
        <v>7</v>
      </c>
      <c r="B19" s="55"/>
      <c r="C19" s="79">
        <f t="shared" ref="C19:C24" si="3">IF($F$3="阶梯还款",IF(A19&lt;=$D$5,IF($B$5&lt;=1,$F$10,$F$10*SUMIFS($S$19:$S$24,$P$19:$P$24,$B$4,$Q$19:$Q$24,$B$5)),"-"),IF(A19&lt;=$D$5,$F$10,"-"))</f>
        <v>16014.488888888889</v>
      </c>
      <c r="D19" s="137">
        <f t="shared" si="1"/>
        <v>14888.888888888889</v>
      </c>
      <c r="E19" s="138"/>
      <c r="F19" s="56">
        <f t="shared" si="2"/>
        <v>163777.77777777787</v>
      </c>
      <c r="I19" s="20"/>
      <c r="J19" s="102"/>
      <c r="K19" s="82"/>
      <c r="L19" s="101" t="s">
        <v>71</v>
      </c>
      <c r="M19" s="100">
        <v>2</v>
      </c>
      <c r="N19" s="96" t="s">
        <v>10</v>
      </c>
      <c r="O19" s="99">
        <v>1.2</v>
      </c>
      <c r="P19" s="96" t="s">
        <v>71</v>
      </c>
      <c r="Q19" s="96">
        <v>2</v>
      </c>
      <c r="R19" s="96" t="s">
        <v>11</v>
      </c>
      <c r="S19" s="96">
        <v>1.1000000000000001</v>
      </c>
    </row>
    <row r="20" spans="1:19" ht="13.9" customHeight="1">
      <c r="A20" s="54">
        <v>8</v>
      </c>
      <c r="B20" s="55"/>
      <c r="C20" s="79">
        <f t="shared" si="3"/>
        <v>16014.488888888889</v>
      </c>
      <c r="D20" s="137">
        <f t="shared" si="1"/>
        <v>14888.888888888889</v>
      </c>
      <c r="E20" s="138"/>
      <c r="F20" s="56">
        <f t="shared" si="2"/>
        <v>148888.88888888899</v>
      </c>
      <c r="I20" s="20"/>
      <c r="J20" s="102"/>
      <c r="K20" s="82"/>
      <c r="L20" s="101" t="s">
        <v>72</v>
      </c>
      <c r="M20" s="100">
        <v>2</v>
      </c>
      <c r="N20" s="96" t="s">
        <v>10</v>
      </c>
      <c r="O20" s="99">
        <v>1.2</v>
      </c>
      <c r="P20" s="96" t="s">
        <v>72</v>
      </c>
      <c r="Q20" s="96">
        <v>2</v>
      </c>
      <c r="R20" s="96" t="s">
        <v>11</v>
      </c>
      <c r="S20" s="96">
        <v>1.1000000000000001</v>
      </c>
    </row>
    <row r="21" spans="1:19" ht="13.9" customHeight="1">
      <c r="A21" s="54">
        <v>9</v>
      </c>
      <c r="B21" s="55"/>
      <c r="C21" s="79">
        <f t="shared" si="3"/>
        <v>16014.488888888889</v>
      </c>
      <c r="D21" s="137">
        <f t="shared" si="1"/>
        <v>14888.888888888889</v>
      </c>
      <c r="E21" s="138"/>
      <c r="F21" s="56">
        <f t="shared" si="2"/>
        <v>134000.00000000012</v>
      </c>
      <c r="I21" s="20"/>
      <c r="K21" s="82"/>
      <c r="L21" s="101" t="s">
        <v>73</v>
      </c>
      <c r="M21" s="100">
        <v>2</v>
      </c>
      <c r="N21" s="96" t="s">
        <v>10</v>
      </c>
      <c r="O21" s="99">
        <v>1.25</v>
      </c>
      <c r="P21" s="96" t="s">
        <v>73</v>
      </c>
      <c r="Q21" s="96">
        <v>2</v>
      </c>
      <c r="R21" s="96" t="s">
        <v>11</v>
      </c>
      <c r="S21" s="96">
        <v>1.1000000000000001</v>
      </c>
    </row>
    <row r="22" spans="1:19" ht="13.9" customHeight="1">
      <c r="A22" s="54">
        <v>10</v>
      </c>
      <c r="B22" s="55"/>
      <c r="C22" s="79">
        <f t="shared" si="3"/>
        <v>16014.488888888889</v>
      </c>
      <c r="D22" s="137">
        <f t="shared" si="1"/>
        <v>14888.888888888889</v>
      </c>
      <c r="E22" s="138"/>
      <c r="F22" s="56">
        <f t="shared" si="2"/>
        <v>119111.11111111123</v>
      </c>
      <c r="I22" s="20"/>
      <c r="K22" s="82"/>
      <c r="L22" s="101" t="s">
        <v>71</v>
      </c>
      <c r="M22" s="100">
        <v>1.5</v>
      </c>
      <c r="N22" s="96" t="s">
        <v>10</v>
      </c>
      <c r="O22" s="99">
        <v>1.05</v>
      </c>
      <c r="P22" s="96" t="s">
        <v>71</v>
      </c>
      <c r="Q22" s="96">
        <v>1.5</v>
      </c>
      <c r="R22" s="96" t="s">
        <v>11</v>
      </c>
      <c r="S22" s="96">
        <v>1</v>
      </c>
    </row>
    <row r="23" spans="1:19" ht="13.9" customHeight="1">
      <c r="A23" s="54">
        <v>11</v>
      </c>
      <c r="B23" s="55"/>
      <c r="C23" s="79">
        <f t="shared" si="3"/>
        <v>16014.488888888889</v>
      </c>
      <c r="D23" s="137">
        <f t="shared" si="1"/>
        <v>14888.888888888889</v>
      </c>
      <c r="E23" s="138"/>
      <c r="F23" s="56">
        <f t="shared" si="2"/>
        <v>104222.22222222234</v>
      </c>
      <c r="I23" s="20"/>
      <c r="K23" s="82"/>
      <c r="L23" s="101" t="s">
        <v>72</v>
      </c>
      <c r="M23" s="100">
        <v>1.5</v>
      </c>
      <c r="N23" s="96" t="s">
        <v>10</v>
      </c>
      <c r="O23" s="99">
        <v>1.05</v>
      </c>
      <c r="P23" s="96" t="s">
        <v>72</v>
      </c>
      <c r="Q23" s="96">
        <v>1.5</v>
      </c>
      <c r="R23" s="96" t="s">
        <v>11</v>
      </c>
      <c r="S23" s="96">
        <v>1</v>
      </c>
    </row>
    <row r="24" spans="1:19" ht="13.9" customHeight="1">
      <c r="A24" s="54">
        <v>12</v>
      </c>
      <c r="B24" s="55"/>
      <c r="C24" s="79">
        <f t="shared" si="3"/>
        <v>16014.488888888889</v>
      </c>
      <c r="D24" s="137">
        <f t="shared" si="1"/>
        <v>14888.888888888889</v>
      </c>
      <c r="E24" s="138"/>
      <c r="F24" s="56">
        <f>IF(C24&gt;0,F23-D24,0)</f>
        <v>89333.333333333445</v>
      </c>
      <c r="I24" s="20"/>
      <c r="K24" s="82"/>
      <c r="L24" s="101" t="s">
        <v>73</v>
      </c>
      <c r="M24" s="100">
        <v>1.5</v>
      </c>
      <c r="N24" s="96" t="s">
        <v>10</v>
      </c>
      <c r="O24" s="99">
        <v>1.1000000000000001</v>
      </c>
      <c r="P24" s="96" t="s">
        <v>73</v>
      </c>
      <c r="Q24" s="96">
        <v>1.5</v>
      </c>
      <c r="R24" s="96" t="s">
        <v>11</v>
      </c>
      <c r="S24" s="96">
        <v>1</v>
      </c>
    </row>
    <row r="25" spans="1:19" ht="13.9" customHeight="1">
      <c r="A25" s="54">
        <v>13</v>
      </c>
      <c r="B25" s="55"/>
      <c r="C25" s="79">
        <f t="shared" ref="C25:C30" si="4">IF($F$3="阶梯还款",IF(A25&lt;=$D$5,IF($B$5&lt;=1,$F$10,$F$10*SUMIFS($O$25:$O$30,$L$25:$L$30,$B$4,$M$25:$M$30,$B$5)),"-"),IF(A25&lt;=$D$5,$F$10,"-"))</f>
        <v>15213.764444444443</v>
      </c>
      <c r="D25" s="137">
        <f t="shared" si="1"/>
        <v>14888.888888888889</v>
      </c>
      <c r="E25" s="138"/>
      <c r="F25" s="56">
        <f t="shared" si="2"/>
        <v>74444.444444444554</v>
      </c>
      <c r="I25" s="20"/>
      <c r="K25" s="82"/>
      <c r="L25" s="96" t="s">
        <v>71</v>
      </c>
      <c r="M25" s="96">
        <v>2</v>
      </c>
      <c r="N25" s="96" t="s">
        <v>12</v>
      </c>
      <c r="O25" s="96">
        <v>0.9</v>
      </c>
      <c r="P25" s="96" t="s">
        <v>71</v>
      </c>
      <c r="Q25" s="96">
        <v>2</v>
      </c>
      <c r="R25" s="96" t="s">
        <v>13</v>
      </c>
      <c r="S25" s="96">
        <v>0.8</v>
      </c>
    </row>
    <row r="26" spans="1:19" ht="13.9" customHeight="1">
      <c r="A26" s="54">
        <v>14</v>
      </c>
      <c r="B26" s="55"/>
      <c r="C26" s="79">
        <f t="shared" si="4"/>
        <v>15213.764444444443</v>
      </c>
      <c r="D26" s="137">
        <f t="shared" si="1"/>
        <v>14888.888888888889</v>
      </c>
      <c r="E26" s="138"/>
      <c r="F26" s="56">
        <f t="shared" si="2"/>
        <v>59555.555555555664</v>
      </c>
      <c r="I26" s="20"/>
      <c r="K26" s="82"/>
      <c r="L26" s="96" t="s">
        <v>72</v>
      </c>
      <c r="M26" s="96">
        <v>2</v>
      </c>
      <c r="N26" s="96" t="s">
        <v>12</v>
      </c>
      <c r="O26" s="96">
        <v>0.9</v>
      </c>
      <c r="P26" s="96" t="s">
        <v>72</v>
      </c>
      <c r="Q26" s="96">
        <v>2</v>
      </c>
      <c r="R26" s="96" t="s">
        <v>13</v>
      </c>
      <c r="S26" s="96">
        <v>0.8</v>
      </c>
    </row>
    <row r="27" spans="1:19" ht="13.9" customHeight="1">
      <c r="A27" s="54">
        <v>15</v>
      </c>
      <c r="B27" s="55"/>
      <c r="C27" s="79">
        <f t="shared" si="4"/>
        <v>15213.764444444443</v>
      </c>
      <c r="D27" s="137">
        <f t="shared" si="1"/>
        <v>14888.888888888889</v>
      </c>
      <c r="E27" s="138"/>
      <c r="F27" s="56">
        <f t="shared" si="2"/>
        <v>44666.666666666773</v>
      </c>
      <c r="I27" s="20"/>
      <c r="K27" s="82"/>
      <c r="L27" s="96" t="s">
        <v>73</v>
      </c>
      <c r="M27" s="96">
        <v>2</v>
      </c>
      <c r="N27" s="96" t="s">
        <v>12</v>
      </c>
      <c r="O27" s="96">
        <v>0.9</v>
      </c>
      <c r="P27" s="96" t="s">
        <v>73</v>
      </c>
      <c r="Q27" s="96">
        <v>2</v>
      </c>
      <c r="R27" s="96" t="s">
        <v>13</v>
      </c>
      <c r="S27" s="96">
        <v>0.75</v>
      </c>
    </row>
    <row r="28" spans="1:19" ht="13.9" customHeight="1">
      <c r="A28" s="54">
        <v>16</v>
      </c>
      <c r="B28" s="55"/>
      <c r="C28" s="79">
        <f t="shared" si="4"/>
        <v>15213.764444444443</v>
      </c>
      <c r="D28" s="137">
        <f t="shared" si="1"/>
        <v>14888.888888888889</v>
      </c>
      <c r="E28" s="138"/>
      <c r="F28" s="56">
        <f>IF(C28&gt;0,F27-D28,0)</f>
        <v>29777.777777777883</v>
      </c>
      <c r="I28" s="20"/>
      <c r="K28" s="82"/>
      <c r="L28" s="96" t="s">
        <v>71</v>
      </c>
      <c r="M28" s="96">
        <v>1.5</v>
      </c>
      <c r="N28" s="96" t="s">
        <v>12</v>
      </c>
      <c r="O28" s="96">
        <v>0.95</v>
      </c>
      <c r="P28" s="96" t="s">
        <v>71</v>
      </c>
      <c r="Q28" s="96">
        <v>1.5</v>
      </c>
      <c r="R28" s="96" t="s">
        <v>13</v>
      </c>
      <c r="S28" s="96">
        <v>0</v>
      </c>
    </row>
    <row r="29" spans="1:19" ht="13.9" customHeight="1">
      <c r="A29" s="54">
        <v>17</v>
      </c>
      <c r="B29" s="55"/>
      <c r="C29" s="79">
        <f t="shared" si="4"/>
        <v>15213.764444444443</v>
      </c>
      <c r="D29" s="137">
        <f t="shared" si="1"/>
        <v>14888.888888888889</v>
      </c>
      <c r="E29" s="138"/>
      <c r="F29" s="56">
        <f t="shared" si="2"/>
        <v>14888.888888888994</v>
      </c>
      <c r="I29" s="20"/>
      <c r="K29" s="82"/>
      <c r="L29" s="96" t="s">
        <v>72</v>
      </c>
      <c r="M29" s="96">
        <v>1.5</v>
      </c>
      <c r="N29" s="96" t="s">
        <v>12</v>
      </c>
      <c r="O29" s="96">
        <v>0.95</v>
      </c>
      <c r="P29" s="96" t="s">
        <v>72</v>
      </c>
      <c r="Q29" s="96">
        <v>1.5</v>
      </c>
      <c r="R29" s="96" t="s">
        <v>13</v>
      </c>
      <c r="S29" s="96">
        <v>0</v>
      </c>
    </row>
    <row r="30" spans="1:19" ht="13.9" customHeight="1">
      <c r="A30" s="54">
        <v>18</v>
      </c>
      <c r="B30" s="55"/>
      <c r="C30" s="79">
        <f t="shared" si="4"/>
        <v>15213.764444444443</v>
      </c>
      <c r="D30" s="137">
        <f t="shared" si="1"/>
        <v>14888.888888888889</v>
      </c>
      <c r="E30" s="138"/>
      <c r="F30" s="56">
        <f t="shared" si="2"/>
        <v>1.0550138540565968E-10</v>
      </c>
      <c r="I30" s="20"/>
      <c r="K30" s="82"/>
      <c r="L30" s="96" t="s">
        <v>73</v>
      </c>
      <c r="M30" s="96">
        <v>1.5</v>
      </c>
      <c r="N30" s="96" t="s">
        <v>12</v>
      </c>
      <c r="O30" s="96">
        <v>0.9</v>
      </c>
      <c r="P30" s="96" t="s">
        <v>73</v>
      </c>
      <c r="Q30" s="96">
        <v>1.5</v>
      </c>
      <c r="R30" s="96" t="s">
        <v>13</v>
      </c>
      <c r="S30" s="96">
        <v>0</v>
      </c>
    </row>
    <row r="31" spans="1:19" ht="13.9" customHeight="1">
      <c r="A31" s="54">
        <v>19</v>
      </c>
      <c r="B31" s="55"/>
      <c r="C31" s="79" t="str">
        <f t="shared" ref="C31:C36" si="5">IF($F$3="阶梯还款",IF(A31&lt;=$D$5,IF($B$5&lt;=1,$F$10,$F$10*SUMIFS($S$25:$S$30,$P$25:$P$30,$B$4,$Q$25:$Q$30,$B$5)),"-"),IF(A31&lt;=$D$5,$F$10,"-"))</f>
        <v>-</v>
      </c>
      <c r="D31" s="137">
        <f t="shared" si="1"/>
        <v>0</v>
      </c>
      <c r="E31" s="138"/>
      <c r="F31" s="56">
        <f t="shared" si="2"/>
        <v>1.0550138540565968E-10</v>
      </c>
      <c r="I31" s="20"/>
    </row>
    <row r="32" spans="1:19" ht="13.9" customHeight="1">
      <c r="A32" s="54">
        <v>20</v>
      </c>
      <c r="B32" s="55"/>
      <c r="C32" s="79" t="str">
        <f t="shared" si="5"/>
        <v>-</v>
      </c>
      <c r="D32" s="137">
        <f t="shared" si="1"/>
        <v>0</v>
      </c>
      <c r="E32" s="138"/>
      <c r="F32" s="56">
        <f t="shared" si="2"/>
        <v>1.0550138540565968E-10</v>
      </c>
      <c r="I32" s="20"/>
    </row>
    <row r="33" spans="1:9" ht="13.9" customHeight="1">
      <c r="A33" s="54">
        <v>21</v>
      </c>
      <c r="B33" s="55"/>
      <c r="C33" s="79" t="str">
        <f t="shared" si="5"/>
        <v>-</v>
      </c>
      <c r="D33" s="137">
        <f t="shared" si="1"/>
        <v>0</v>
      </c>
      <c r="E33" s="138"/>
      <c r="F33" s="56">
        <f t="shared" si="2"/>
        <v>1.0550138540565968E-10</v>
      </c>
      <c r="I33" s="20"/>
    </row>
    <row r="34" spans="1:9" ht="13.9" customHeight="1">
      <c r="A34" s="54">
        <v>22</v>
      </c>
      <c r="B34" s="55"/>
      <c r="C34" s="79" t="str">
        <f t="shared" si="5"/>
        <v>-</v>
      </c>
      <c r="D34" s="137">
        <f t="shared" si="1"/>
        <v>0</v>
      </c>
      <c r="E34" s="138"/>
      <c r="F34" s="56">
        <f t="shared" si="2"/>
        <v>1.0550138540565968E-10</v>
      </c>
      <c r="I34" s="20"/>
    </row>
    <row r="35" spans="1:9" ht="13.9" customHeight="1">
      <c r="A35" s="54">
        <v>23</v>
      </c>
      <c r="B35" s="55"/>
      <c r="C35" s="79" t="str">
        <f t="shared" si="5"/>
        <v>-</v>
      </c>
      <c r="D35" s="137">
        <f t="shared" si="1"/>
        <v>0</v>
      </c>
      <c r="E35" s="138"/>
      <c r="F35" s="56">
        <f t="shared" si="2"/>
        <v>1.0550138540565968E-10</v>
      </c>
      <c r="I35" s="20"/>
    </row>
    <row r="36" spans="1:9" ht="13.9" customHeight="1">
      <c r="A36" s="54">
        <v>24</v>
      </c>
      <c r="B36" s="55"/>
      <c r="C36" s="79" t="str">
        <f t="shared" si="5"/>
        <v>-</v>
      </c>
      <c r="D36" s="137">
        <f t="shared" si="1"/>
        <v>0</v>
      </c>
      <c r="E36" s="138"/>
      <c r="F36" s="56">
        <f t="shared" si="2"/>
        <v>1.0550138540565968E-10</v>
      </c>
      <c r="I36" s="20"/>
    </row>
    <row r="37" spans="1:9" ht="13.9" customHeight="1">
      <c r="A37" s="142" t="s">
        <v>5</v>
      </c>
      <c r="B37" s="143"/>
      <c r="C37" s="4">
        <f>SUM(C13:C36)</f>
        <v>288260.79999999993</v>
      </c>
      <c r="D37" s="144">
        <f>SUM(D13:D36)</f>
        <v>267999.99999999988</v>
      </c>
      <c r="E37" s="145"/>
      <c r="F37" s="5"/>
      <c r="I37" s="20"/>
    </row>
    <row r="38" spans="1:9" ht="76.900000000000006" customHeight="1">
      <c r="A38" s="146" t="s">
        <v>157</v>
      </c>
      <c r="B38" s="147"/>
      <c r="C38" s="147"/>
      <c r="D38" s="147"/>
      <c r="E38" s="147"/>
      <c r="F38" s="147"/>
    </row>
  </sheetData>
  <sheetProtection selectLockedCells="1"/>
  <mergeCells count="37">
    <mergeCell ref="A38:F38"/>
    <mergeCell ref="D36:E36"/>
    <mergeCell ref="D21:E21"/>
    <mergeCell ref="D22:E22"/>
    <mergeCell ref="D23:E23"/>
    <mergeCell ref="D33:E33"/>
    <mergeCell ref="D35:E35"/>
    <mergeCell ref="D34:E34"/>
    <mergeCell ref="D32:E32"/>
    <mergeCell ref="D31:E31"/>
    <mergeCell ref="A37:B37"/>
    <mergeCell ref="D19:E19"/>
    <mergeCell ref="D20:E20"/>
    <mergeCell ref="D18:E18"/>
    <mergeCell ref="D26:E26"/>
    <mergeCell ref="D25:E25"/>
    <mergeCell ref="D24:E24"/>
    <mergeCell ref="D30:E30"/>
    <mergeCell ref="D37:E37"/>
    <mergeCell ref="D27:E27"/>
    <mergeCell ref="D28:E28"/>
    <mergeCell ref="D29:E29"/>
    <mergeCell ref="D15:E15"/>
    <mergeCell ref="D16:E16"/>
    <mergeCell ref="D17:E17"/>
    <mergeCell ref="B3:D3"/>
    <mergeCell ref="C11:C12"/>
    <mergeCell ref="D13:E13"/>
    <mergeCell ref="D14:E14"/>
    <mergeCell ref="I8:K8"/>
    <mergeCell ref="A1:F1"/>
    <mergeCell ref="E2:F2"/>
    <mergeCell ref="F11:F12"/>
    <mergeCell ref="D11:E12"/>
    <mergeCell ref="I9:K9"/>
    <mergeCell ref="I10:K10"/>
    <mergeCell ref="A11:A12"/>
  </mergeCells>
  <phoneticPr fontId="4" type="noConversion"/>
  <conditionalFormatting sqref="B6">
    <cfRule type="expression" dxfId="0" priority="1" stopIfTrue="1">
      <formula>IF($B$4="其他车型",$B$6&lt;20%,$B$6&lt;10%)</formula>
    </cfRule>
  </conditionalFormatting>
  <dataValidations count="6">
    <dataValidation type="list" allowBlank="1" showInputMessage="1" showErrorMessage="1" sqref="B4">
      <formula1>"牵引车,载货车,其他车型"</formula1>
    </dataValidation>
    <dataValidation type="list" allowBlank="1" showInputMessage="1" showErrorMessage="1" sqref="B5">
      <formula1>"0.5,1,1.5,2"</formula1>
    </dataValidation>
    <dataValidation type="list" allowBlank="1" showInputMessage="1" showErrorMessage="1" sqref="I6:I7">
      <formula1>"是,否"</formula1>
    </dataValidation>
    <dataValidation type="list" allowBlank="1" showInputMessage="1" showErrorMessage="1" sqref="I5">
      <formula1>"普通,防拆,否"</formula1>
    </dataValidation>
    <dataValidation operator="greaterThanOrEqual" allowBlank="1" showInputMessage="1" showErrorMessage="1" sqref="B6 D6"/>
    <dataValidation type="list" allowBlank="1" showInputMessage="1" showErrorMessage="1" sqref="F3">
      <formula1>"等额还款,阶梯还款"</formula1>
    </dataValidation>
  </dataValidations>
  <pageMargins left="0.78749999999999998" right="0.78749999999999998" top="1.05277777777778" bottom="1.05277777777778" header="0.78749999999999998" footer="0.78749999999999998"/>
  <pageSetup paperSize="9" orientation="portrait" useFirstPageNumber="1" r:id="rId1"/>
  <headerFooter>
    <oddHeader>&amp;C&amp;"Times New Roman,标准"&amp;12&amp;A</oddHeader>
    <oddFooter>&amp;C&amp;"Times New Roman,标准"&amp;12页 &amp;P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L44"/>
  <sheetViews>
    <sheetView zoomScaleNormal="100" workbookViewId="0">
      <selection activeCell="A3" sqref="A3:G3"/>
    </sheetView>
  </sheetViews>
  <sheetFormatPr defaultRowHeight="12"/>
  <cols>
    <col min="1" max="1" width="10.42578125" style="80" customWidth="1"/>
    <col min="2" max="2" width="9.7109375" style="80" customWidth="1"/>
    <col min="3" max="3" width="18.140625" style="80" customWidth="1"/>
    <col min="4" max="4" width="11" style="80" customWidth="1"/>
    <col min="5" max="5" width="17" style="80" customWidth="1"/>
    <col min="6" max="6" width="13.140625" style="80" customWidth="1"/>
    <col min="7" max="7" width="18" style="80" customWidth="1"/>
    <col min="8" max="11" width="9.140625" style="80"/>
    <col min="12" max="12" width="16.42578125" style="80" bestFit="1" customWidth="1"/>
    <col min="13" max="16384" width="9.140625" style="80"/>
  </cols>
  <sheetData>
    <row r="1" spans="1:12" ht="16.5">
      <c r="A1" s="68"/>
      <c r="B1" s="68"/>
      <c r="C1" s="23"/>
      <c r="D1" s="160" t="s">
        <v>7</v>
      </c>
      <c r="E1" s="160"/>
      <c r="F1" s="155" t="s">
        <v>16</v>
      </c>
      <c r="G1" s="155"/>
    </row>
    <row r="2" spans="1:12" ht="15" customHeight="1">
      <c r="A2" s="68"/>
      <c r="B2" s="68"/>
      <c r="C2" s="23"/>
      <c r="D2" s="68"/>
      <c r="E2" s="73" t="s">
        <v>8</v>
      </c>
      <c r="F2" s="155" t="s">
        <v>16</v>
      </c>
      <c r="G2" s="155"/>
    </row>
    <row r="3" spans="1:12" ht="35.450000000000003" customHeight="1">
      <c r="A3" s="156" t="s">
        <v>141</v>
      </c>
      <c r="B3" s="157"/>
      <c r="C3" s="157"/>
      <c r="D3" s="157"/>
      <c r="E3" s="157"/>
      <c r="F3" s="157"/>
      <c r="G3" s="157"/>
    </row>
    <row r="4" spans="1:12" ht="13.5" customHeight="1" thickBot="1">
      <c r="A4" s="158" t="s">
        <v>34</v>
      </c>
      <c r="B4" s="159"/>
      <c r="C4" s="159"/>
      <c r="D4" s="159"/>
      <c r="E4" s="159"/>
      <c r="F4" s="159"/>
      <c r="G4" s="159"/>
    </row>
    <row r="5" spans="1:12" ht="21.75" customHeight="1">
      <c r="A5" s="148" t="s">
        <v>39</v>
      </c>
      <c r="B5" s="149"/>
      <c r="C5" s="150" t="str">
        <f>融资计算表!B3</f>
        <v>张三</v>
      </c>
      <c r="D5" s="151"/>
      <c r="E5" s="151"/>
      <c r="F5" s="151"/>
      <c r="G5" s="152"/>
    </row>
    <row r="6" spans="1:12" ht="16.5">
      <c r="A6" s="153" t="s">
        <v>35</v>
      </c>
      <c r="B6" s="154"/>
      <c r="C6" s="24">
        <f>融资计算表!F5</f>
        <v>300000</v>
      </c>
      <c r="D6" s="69" t="s">
        <v>17</v>
      </c>
      <c r="E6" s="24">
        <f>融资计算表!D6</f>
        <v>32000</v>
      </c>
      <c r="F6" s="69" t="s">
        <v>36</v>
      </c>
      <c r="G6" s="25">
        <f>融资计算表!D7</f>
        <v>26800</v>
      </c>
      <c r="H6" s="26"/>
    </row>
    <row r="7" spans="1:12" ht="16.5">
      <c r="A7" s="153" t="s">
        <v>18</v>
      </c>
      <c r="B7" s="154"/>
      <c r="C7" s="12">
        <f>融资计算表!D5</f>
        <v>18</v>
      </c>
      <c r="D7" s="27" t="s">
        <v>61</v>
      </c>
      <c r="E7" s="24">
        <f>融资计算表!F8</f>
        <v>100</v>
      </c>
      <c r="F7" s="69" t="s">
        <v>60</v>
      </c>
      <c r="G7" s="25">
        <f>融资计算表!F7+融资计算表!D9</f>
        <v>4020</v>
      </c>
    </row>
    <row r="8" spans="1:12" ht="16.5">
      <c r="A8" s="153" t="s">
        <v>65</v>
      </c>
      <c r="B8" s="154"/>
      <c r="C8" s="24">
        <f>融资计算表!D10</f>
        <v>2000</v>
      </c>
      <c r="D8" s="176" t="s">
        <v>64</v>
      </c>
      <c r="E8" s="177"/>
      <c r="F8" s="174">
        <f>E6+G6+E7+G7+C8</f>
        <v>64920</v>
      </c>
      <c r="G8" s="175"/>
    </row>
    <row r="9" spans="1:12" ht="16.5">
      <c r="A9" s="153" t="s">
        <v>38</v>
      </c>
      <c r="B9" s="154"/>
      <c r="C9" s="171" t="s">
        <v>37</v>
      </c>
      <c r="D9" s="172"/>
      <c r="E9" s="172"/>
      <c r="F9" s="172"/>
      <c r="G9" s="173"/>
    </row>
    <row r="10" spans="1:12" ht="16.5">
      <c r="A10" s="28" t="s">
        <v>19</v>
      </c>
      <c r="B10" s="161" t="s">
        <v>20</v>
      </c>
      <c r="C10" s="162"/>
      <c r="D10" s="163" t="s">
        <v>21</v>
      </c>
      <c r="E10" s="164"/>
      <c r="F10" s="164"/>
      <c r="G10" s="165"/>
    </row>
    <row r="11" spans="1:12">
      <c r="A11" s="29">
        <v>1</v>
      </c>
      <c r="B11" s="166"/>
      <c r="C11" s="167"/>
      <c r="D11" s="168">
        <f>融资计算表!C13</f>
        <v>16815.213333333333</v>
      </c>
      <c r="E11" s="169"/>
      <c r="F11" s="169"/>
      <c r="G11" s="170"/>
      <c r="L11" s="81"/>
    </row>
    <row r="12" spans="1:12">
      <c r="A12" s="29">
        <v>2</v>
      </c>
      <c r="B12" s="166"/>
      <c r="C12" s="167"/>
      <c r="D12" s="168">
        <f>融资计算表!C14</f>
        <v>16815.213333333333</v>
      </c>
      <c r="E12" s="169"/>
      <c r="F12" s="169"/>
      <c r="G12" s="170"/>
    </row>
    <row r="13" spans="1:12">
      <c r="A13" s="29">
        <v>3</v>
      </c>
      <c r="B13" s="166"/>
      <c r="C13" s="167"/>
      <c r="D13" s="168">
        <f>融资计算表!C15</f>
        <v>16815.213333333333</v>
      </c>
      <c r="E13" s="169"/>
      <c r="F13" s="169"/>
      <c r="G13" s="170"/>
    </row>
    <row r="14" spans="1:12">
      <c r="A14" s="29">
        <v>4</v>
      </c>
      <c r="B14" s="166"/>
      <c r="C14" s="167"/>
      <c r="D14" s="168">
        <f>融资计算表!C16</f>
        <v>16815.213333333333</v>
      </c>
      <c r="E14" s="169"/>
      <c r="F14" s="169"/>
      <c r="G14" s="170"/>
    </row>
    <row r="15" spans="1:12">
      <c r="A15" s="29">
        <v>5</v>
      </c>
      <c r="B15" s="166"/>
      <c r="C15" s="167"/>
      <c r="D15" s="168">
        <f>融资计算表!C17</f>
        <v>16815.213333333333</v>
      </c>
      <c r="E15" s="169"/>
      <c r="F15" s="169"/>
      <c r="G15" s="170"/>
    </row>
    <row r="16" spans="1:12">
      <c r="A16" s="29">
        <v>6</v>
      </c>
      <c r="B16" s="166"/>
      <c r="C16" s="167"/>
      <c r="D16" s="168">
        <f>融资计算表!C18</f>
        <v>16815.213333333333</v>
      </c>
      <c r="E16" s="169"/>
      <c r="F16" s="169"/>
      <c r="G16" s="170"/>
    </row>
    <row r="17" spans="1:7">
      <c r="A17" s="29">
        <v>7</v>
      </c>
      <c r="B17" s="166"/>
      <c r="C17" s="167"/>
      <c r="D17" s="168">
        <f>融资计算表!C19</f>
        <v>16014.488888888889</v>
      </c>
      <c r="E17" s="169"/>
      <c r="F17" s="169"/>
      <c r="G17" s="170"/>
    </row>
    <row r="18" spans="1:7">
      <c r="A18" s="29">
        <v>8</v>
      </c>
      <c r="B18" s="166"/>
      <c r="C18" s="167"/>
      <c r="D18" s="168">
        <f>融资计算表!C20</f>
        <v>16014.488888888889</v>
      </c>
      <c r="E18" s="169"/>
      <c r="F18" s="169"/>
      <c r="G18" s="170"/>
    </row>
    <row r="19" spans="1:7">
      <c r="A19" s="29">
        <v>9</v>
      </c>
      <c r="B19" s="166"/>
      <c r="C19" s="167"/>
      <c r="D19" s="168">
        <f>融资计算表!C21</f>
        <v>16014.488888888889</v>
      </c>
      <c r="E19" s="169"/>
      <c r="F19" s="169"/>
      <c r="G19" s="170"/>
    </row>
    <row r="20" spans="1:7">
      <c r="A20" s="29">
        <v>10</v>
      </c>
      <c r="B20" s="166"/>
      <c r="C20" s="167"/>
      <c r="D20" s="168">
        <f>融资计算表!C22</f>
        <v>16014.488888888889</v>
      </c>
      <c r="E20" s="169"/>
      <c r="F20" s="169"/>
      <c r="G20" s="170"/>
    </row>
    <row r="21" spans="1:7">
      <c r="A21" s="29">
        <v>11</v>
      </c>
      <c r="B21" s="166"/>
      <c r="C21" s="167"/>
      <c r="D21" s="168">
        <f>融资计算表!C23</f>
        <v>16014.488888888889</v>
      </c>
      <c r="E21" s="169"/>
      <c r="F21" s="169"/>
      <c r="G21" s="170"/>
    </row>
    <row r="22" spans="1:7">
      <c r="A22" s="29">
        <v>12</v>
      </c>
      <c r="B22" s="166"/>
      <c r="C22" s="167"/>
      <c r="D22" s="168">
        <f>融资计算表!C24</f>
        <v>16014.488888888889</v>
      </c>
      <c r="E22" s="169"/>
      <c r="F22" s="169"/>
      <c r="G22" s="170"/>
    </row>
    <row r="23" spans="1:7">
      <c r="A23" s="29">
        <v>13</v>
      </c>
      <c r="B23" s="166"/>
      <c r="C23" s="167"/>
      <c r="D23" s="168">
        <f>融资计算表!C25</f>
        <v>15213.764444444443</v>
      </c>
      <c r="E23" s="169"/>
      <c r="F23" s="169"/>
      <c r="G23" s="170"/>
    </row>
    <row r="24" spans="1:7">
      <c r="A24" s="29">
        <v>14</v>
      </c>
      <c r="B24" s="166"/>
      <c r="C24" s="167"/>
      <c r="D24" s="168">
        <f>融资计算表!C26</f>
        <v>15213.764444444443</v>
      </c>
      <c r="E24" s="169"/>
      <c r="F24" s="169"/>
      <c r="G24" s="170"/>
    </row>
    <row r="25" spans="1:7">
      <c r="A25" s="29">
        <v>15</v>
      </c>
      <c r="B25" s="166"/>
      <c r="C25" s="167"/>
      <c r="D25" s="168">
        <f>融资计算表!C27</f>
        <v>15213.764444444443</v>
      </c>
      <c r="E25" s="169"/>
      <c r="F25" s="169"/>
      <c r="G25" s="170"/>
    </row>
    <row r="26" spans="1:7">
      <c r="A26" s="29">
        <v>16</v>
      </c>
      <c r="B26" s="166"/>
      <c r="C26" s="167"/>
      <c r="D26" s="168">
        <f>融资计算表!C28</f>
        <v>15213.764444444443</v>
      </c>
      <c r="E26" s="169"/>
      <c r="F26" s="169"/>
      <c r="G26" s="170"/>
    </row>
    <row r="27" spans="1:7">
      <c r="A27" s="29">
        <v>17</v>
      </c>
      <c r="B27" s="166"/>
      <c r="C27" s="167"/>
      <c r="D27" s="168">
        <f>融资计算表!C29</f>
        <v>15213.764444444443</v>
      </c>
      <c r="E27" s="169"/>
      <c r="F27" s="169"/>
      <c r="G27" s="170"/>
    </row>
    <row r="28" spans="1:7">
      <c r="A28" s="29">
        <v>18</v>
      </c>
      <c r="B28" s="166"/>
      <c r="C28" s="167"/>
      <c r="D28" s="168">
        <f>融资计算表!C30</f>
        <v>15213.764444444443</v>
      </c>
      <c r="E28" s="169"/>
      <c r="F28" s="169"/>
      <c r="G28" s="170"/>
    </row>
    <row r="29" spans="1:7">
      <c r="A29" s="29">
        <v>19</v>
      </c>
      <c r="B29" s="166"/>
      <c r="C29" s="167"/>
      <c r="D29" s="168" t="str">
        <f>融资计算表!C31</f>
        <v>-</v>
      </c>
      <c r="E29" s="169"/>
      <c r="F29" s="169"/>
      <c r="G29" s="170"/>
    </row>
    <row r="30" spans="1:7">
      <c r="A30" s="29">
        <v>20</v>
      </c>
      <c r="B30" s="166"/>
      <c r="C30" s="167"/>
      <c r="D30" s="168" t="str">
        <f>融资计算表!C32</f>
        <v>-</v>
      </c>
      <c r="E30" s="169"/>
      <c r="F30" s="169"/>
      <c r="G30" s="170"/>
    </row>
    <row r="31" spans="1:7">
      <c r="A31" s="29">
        <v>21</v>
      </c>
      <c r="B31" s="166"/>
      <c r="C31" s="167"/>
      <c r="D31" s="168" t="str">
        <f>融资计算表!C33</f>
        <v>-</v>
      </c>
      <c r="E31" s="169"/>
      <c r="F31" s="169"/>
      <c r="G31" s="170"/>
    </row>
    <row r="32" spans="1:7">
      <c r="A32" s="29">
        <v>22</v>
      </c>
      <c r="B32" s="166"/>
      <c r="C32" s="167"/>
      <c r="D32" s="168" t="str">
        <f>融资计算表!C34</f>
        <v>-</v>
      </c>
      <c r="E32" s="169"/>
      <c r="F32" s="169"/>
      <c r="G32" s="170"/>
    </row>
    <row r="33" spans="1:7">
      <c r="A33" s="29">
        <v>23</v>
      </c>
      <c r="B33" s="166"/>
      <c r="C33" s="167"/>
      <c r="D33" s="168" t="str">
        <f>融资计算表!C35</f>
        <v>-</v>
      </c>
      <c r="E33" s="169"/>
      <c r="F33" s="169"/>
      <c r="G33" s="170"/>
    </row>
    <row r="34" spans="1:7">
      <c r="A34" s="29">
        <v>24</v>
      </c>
      <c r="B34" s="166"/>
      <c r="C34" s="167"/>
      <c r="D34" s="168" t="str">
        <f>融资计算表!C36</f>
        <v>-</v>
      </c>
      <c r="E34" s="169"/>
      <c r="F34" s="169"/>
      <c r="G34" s="170"/>
    </row>
    <row r="35" spans="1:7" ht="16.5">
      <c r="A35" s="176" t="s">
        <v>22</v>
      </c>
      <c r="B35" s="201"/>
      <c r="C35" s="177"/>
      <c r="D35" s="184">
        <f>SUM(D11:G34)</f>
        <v>288260.79999999993</v>
      </c>
      <c r="E35" s="184"/>
      <c r="F35" s="184"/>
      <c r="G35" s="185"/>
    </row>
    <row r="36" spans="1:7">
      <c r="A36" s="186" t="s">
        <v>23</v>
      </c>
      <c r="B36" s="187"/>
      <c r="C36" s="187"/>
      <c r="D36" s="187"/>
      <c r="E36" s="187"/>
      <c r="F36" s="187"/>
      <c r="G36" s="188"/>
    </row>
    <row r="37" spans="1:7" ht="66.75" customHeight="1">
      <c r="A37" s="189" t="s">
        <v>150</v>
      </c>
      <c r="B37" s="190"/>
      <c r="C37" s="190"/>
      <c r="D37" s="190"/>
      <c r="E37" s="190"/>
      <c r="F37" s="190"/>
      <c r="G37" s="191"/>
    </row>
    <row r="38" spans="1:7">
      <c r="A38" s="193" t="s">
        <v>145</v>
      </c>
      <c r="B38" s="198"/>
      <c r="C38" s="182" t="s">
        <v>24</v>
      </c>
      <c r="D38" s="199"/>
      <c r="E38" s="199"/>
      <c r="F38" s="199"/>
      <c r="G38" s="200"/>
    </row>
    <row r="39" spans="1:7" ht="14.25" customHeight="1">
      <c r="A39" s="193" t="s">
        <v>25</v>
      </c>
      <c r="B39" s="194"/>
      <c r="C39" s="192" t="s">
        <v>63</v>
      </c>
      <c r="D39" s="182"/>
      <c r="E39" s="182"/>
      <c r="F39" s="182"/>
      <c r="G39" s="183"/>
    </row>
    <row r="40" spans="1:7" ht="13.5" customHeight="1">
      <c r="A40" s="193" t="s">
        <v>26</v>
      </c>
      <c r="B40" s="194"/>
      <c r="C40" s="182" t="s">
        <v>9</v>
      </c>
      <c r="D40" s="182"/>
      <c r="E40" s="182"/>
      <c r="F40" s="182"/>
      <c r="G40" s="183"/>
    </row>
    <row r="41" spans="1:7" ht="16.5" customHeight="1">
      <c r="A41" s="193" t="s">
        <v>27</v>
      </c>
      <c r="B41" s="194"/>
      <c r="C41" s="195" t="s">
        <v>62</v>
      </c>
      <c r="D41" s="196"/>
      <c r="E41" s="196"/>
      <c r="F41" s="196"/>
      <c r="G41" s="197"/>
    </row>
    <row r="42" spans="1:7" ht="69.75" customHeight="1">
      <c r="A42" s="178" t="s">
        <v>28</v>
      </c>
      <c r="B42" s="179"/>
      <c r="C42" s="179"/>
      <c r="D42" s="179"/>
      <c r="E42" s="179"/>
      <c r="F42" s="179"/>
      <c r="G42" s="180"/>
    </row>
    <row r="43" spans="1:7" ht="18.75" customHeight="1">
      <c r="A43" s="70" t="s">
        <v>29</v>
      </c>
      <c r="B43" s="71"/>
      <c r="C43" s="30"/>
      <c r="D43" s="31"/>
      <c r="E43" s="32" t="s">
        <v>30</v>
      </c>
      <c r="F43" s="32"/>
      <c r="G43" s="33"/>
    </row>
    <row r="44" spans="1:7" ht="13.5" customHeight="1" thickBot="1">
      <c r="A44" s="34" t="s">
        <v>31</v>
      </c>
      <c r="B44" s="35"/>
      <c r="C44" s="72"/>
      <c r="D44" s="181" t="s">
        <v>32</v>
      </c>
      <c r="E44" s="181"/>
      <c r="F44" s="36" t="s">
        <v>33</v>
      </c>
      <c r="G44" s="37"/>
    </row>
  </sheetData>
  <sheetProtection selectLockedCells="1"/>
  <mergeCells count="78">
    <mergeCell ref="A42:G42"/>
    <mergeCell ref="D44:E44"/>
    <mergeCell ref="C40:G40"/>
    <mergeCell ref="D35:G35"/>
    <mergeCell ref="A36:G36"/>
    <mergeCell ref="A37:G37"/>
    <mergeCell ref="C39:G39"/>
    <mergeCell ref="A40:B40"/>
    <mergeCell ref="A41:B41"/>
    <mergeCell ref="C41:G41"/>
    <mergeCell ref="A38:B38"/>
    <mergeCell ref="C38:G38"/>
    <mergeCell ref="A39:B39"/>
    <mergeCell ref="A35:C35"/>
    <mergeCell ref="B32:C32"/>
    <mergeCell ref="D32:G32"/>
    <mergeCell ref="B33:C33"/>
    <mergeCell ref="D33:G33"/>
    <mergeCell ref="B34:C34"/>
    <mergeCell ref="D34:G34"/>
    <mergeCell ref="B30:C30"/>
    <mergeCell ref="D30:G30"/>
    <mergeCell ref="B31:C31"/>
    <mergeCell ref="D31:G31"/>
    <mergeCell ref="B28:C28"/>
    <mergeCell ref="D28:G28"/>
    <mergeCell ref="B29:C29"/>
    <mergeCell ref="D29:G29"/>
    <mergeCell ref="B26:C26"/>
    <mergeCell ref="D26:G26"/>
    <mergeCell ref="B27:C27"/>
    <mergeCell ref="D27:G27"/>
    <mergeCell ref="B24:C24"/>
    <mergeCell ref="D24:G24"/>
    <mergeCell ref="B25:C25"/>
    <mergeCell ref="D25:G25"/>
    <mergeCell ref="B22:C22"/>
    <mergeCell ref="D22:G22"/>
    <mergeCell ref="B23:C23"/>
    <mergeCell ref="D23:G23"/>
    <mergeCell ref="B20:C20"/>
    <mergeCell ref="D20:G20"/>
    <mergeCell ref="B21:C21"/>
    <mergeCell ref="D21:G21"/>
    <mergeCell ref="B18:C18"/>
    <mergeCell ref="D18:G18"/>
    <mergeCell ref="B19:C19"/>
    <mergeCell ref="D19:G19"/>
    <mergeCell ref="B16:C16"/>
    <mergeCell ref="D16:G16"/>
    <mergeCell ref="B17:C17"/>
    <mergeCell ref="D17:G17"/>
    <mergeCell ref="B14:C14"/>
    <mergeCell ref="D14:G14"/>
    <mergeCell ref="B15:C15"/>
    <mergeCell ref="D15:G15"/>
    <mergeCell ref="B12:C12"/>
    <mergeCell ref="D12:G12"/>
    <mergeCell ref="B13:C13"/>
    <mergeCell ref="D13:G13"/>
    <mergeCell ref="B10:C10"/>
    <mergeCell ref="D10:G10"/>
    <mergeCell ref="B11:C11"/>
    <mergeCell ref="D11:G11"/>
    <mergeCell ref="A8:B8"/>
    <mergeCell ref="A9:B9"/>
    <mergeCell ref="C9:G9"/>
    <mergeCell ref="F8:G8"/>
    <mergeCell ref="D8:E8"/>
    <mergeCell ref="A5:B5"/>
    <mergeCell ref="C5:G5"/>
    <mergeCell ref="A6:B6"/>
    <mergeCell ref="A7:B7"/>
    <mergeCell ref="F1:G1"/>
    <mergeCell ref="F2:G2"/>
    <mergeCell ref="A3:G3"/>
    <mergeCell ref="A4:G4"/>
    <mergeCell ref="D1:E1"/>
  </mergeCells>
  <phoneticPr fontId="6" type="noConversion"/>
  <pageMargins left="0.70866141732283472" right="0.70866141732283472" top="0.55118110236220474" bottom="0.55118110236220474" header="0.31496062992125984" footer="0.31496062992125984"/>
  <pageSetup paperSize="9" orientation="portrait" r:id="rId1"/>
  <ignoredErrors>
    <ignoredError sqref="C41" numberStoredAsText="1"/>
  </ignoredError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zoomScale="110" zoomScaleNormal="110" workbookViewId="0">
      <selection activeCell="I10" sqref="I10"/>
    </sheetView>
  </sheetViews>
  <sheetFormatPr defaultRowHeight="12"/>
  <cols>
    <col min="3" max="3" width="14.28515625" customWidth="1"/>
    <col min="4" max="4" width="12" customWidth="1"/>
    <col min="5" max="5" width="11.85546875" customWidth="1"/>
    <col min="6" max="6" width="10.7109375" customWidth="1"/>
    <col min="7" max="7" width="14.85546875" customWidth="1"/>
    <col min="8" max="8" width="11.5703125" customWidth="1"/>
    <col min="10" max="10" width="12.85546875" customWidth="1"/>
    <col min="11" max="11" width="12.140625" customWidth="1"/>
    <col min="13" max="13" width="13.42578125" customWidth="1"/>
    <col min="14" max="14" width="12.42578125" customWidth="1"/>
  </cols>
  <sheetData>
    <row r="1" spans="1:14">
      <c r="A1" s="96" t="s">
        <v>67</v>
      </c>
      <c r="B1" s="96" t="s">
        <v>68</v>
      </c>
      <c r="C1" s="96" t="s">
        <v>69</v>
      </c>
      <c r="D1" s="96" t="s">
        <v>70</v>
      </c>
      <c r="E1" s="96" t="s">
        <v>67</v>
      </c>
      <c r="F1" s="96" t="s">
        <v>68</v>
      </c>
      <c r="G1" s="96" t="s">
        <v>69</v>
      </c>
      <c r="H1" s="96" t="s">
        <v>70</v>
      </c>
    </row>
    <row r="2" spans="1:14">
      <c r="A2" s="101" t="s">
        <v>71</v>
      </c>
      <c r="B2" s="100">
        <v>2</v>
      </c>
      <c r="C2" s="96" t="s">
        <v>10</v>
      </c>
      <c r="D2" s="99">
        <v>1.2</v>
      </c>
      <c r="E2" s="96" t="s">
        <v>71</v>
      </c>
      <c r="F2" s="96">
        <v>2</v>
      </c>
      <c r="G2" s="96" t="s">
        <v>11</v>
      </c>
      <c r="H2" s="96">
        <v>1.1000000000000001</v>
      </c>
    </row>
    <row r="3" spans="1:14">
      <c r="A3" s="101" t="s">
        <v>72</v>
      </c>
      <c r="B3" s="100">
        <v>2</v>
      </c>
      <c r="C3" s="96" t="s">
        <v>10</v>
      </c>
      <c r="D3" s="99">
        <v>1.2</v>
      </c>
      <c r="E3" s="96" t="s">
        <v>72</v>
      </c>
      <c r="F3" s="96">
        <v>2</v>
      </c>
      <c r="G3" s="96" t="s">
        <v>11</v>
      </c>
      <c r="H3" s="96">
        <v>1.1000000000000001</v>
      </c>
    </row>
    <row r="4" spans="1:14">
      <c r="A4" s="101" t="s">
        <v>73</v>
      </c>
      <c r="B4" s="100">
        <v>2</v>
      </c>
      <c r="C4" s="96" t="s">
        <v>10</v>
      </c>
      <c r="D4" s="99">
        <v>1.25</v>
      </c>
      <c r="E4" s="96" t="s">
        <v>73</v>
      </c>
      <c r="F4" s="96">
        <v>2</v>
      </c>
      <c r="G4" s="96" t="s">
        <v>11</v>
      </c>
      <c r="H4" s="96">
        <v>1.1000000000000001</v>
      </c>
    </row>
    <row r="5" spans="1:14">
      <c r="A5" s="101" t="s">
        <v>71</v>
      </c>
      <c r="B5" s="100">
        <v>1.5</v>
      </c>
      <c r="C5" s="96" t="s">
        <v>10</v>
      </c>
      <c r="D5" s="99">
        <v>1.05</v>
      </c>
      <c r="E5" s="96" t="s">
        <v>71</v>
      </c>
      <c r="F5" s="96">
        <v>1.5</v>
      </c>
      <c r="G5" s="96" t="s">
        <v>11</v>
      </c>
      <c r="H5" s="96">
        <v>1</v>
      </c>
    </row>
    <row r="6" spans="1:14">
      <c r="A6" s="101" t="s">
        <v>72</v>
      </c>
      <c r="B6" s="100">
        <v>1.5</v>
      </c>
      <c r="C6" s="96" t="s">
        <v>10</v>
      </c>
      <c r="D6" s="99">
        <v>1.05</v>
      </c>
      <c r="E6" s="96" t="s">
        <v>72</v>
      </c>
      <c r="F6" s="96">
        <v>1.5</v>
      </c>
      <c r="G6" s="96" t="s">
        <v>11</v>
      </c>
      <c r="H6" s="96">
        <v>1</v>
      </c>
    </row>
    <row r="7" spans="1:14">
      <c r="A7" s="101" t="s">
        <v>73</v>
      </c>
      <c r="B7" s="100">
        <v>1.5</v>
      </c>
      <c r="C7" s="96" t="s">
        <v>10</v>
      </c>
      <c r="D7" s="99">
        <v>1.1000000000000001</v>
      </c>
      <c r="E7" s="96" t="s">
        <v>73</v>
      </c>
      <c r="F7" s="96">
        <v>1.5</v>
      </c>
      <c r="G7" s="96" t="s">
        <v>11</v>
      </c>
      <c r="H7" s="96">
        <v>1</v>
      </c>
    </row>
    <row r="8" spans="1:14">
      <c r="A8" s="96" t="s">
        <v>71</v>
      </c>
      <c r="B8" s="96">
        <v>2</v>
      </c>
      <c r="C8" s="96" t="s">
        <v>12</v>
      </c>
      <c r="D8" s="96">
        <v>0.9</v>
      </c>
      <c r="E8" s="96" t="s">
        <v>71</v>
      </c>
      <c r="F8" s="96">
        <v>2</v>
      </c>
      <c r="G8" s="96" t="s">
        <v>13</v>
      </c>
      <c r="H8" s="96">
        <v>0.8</v>
      </c>
      <c r="K8" s="211" t="s">
        <v>166</v>
      </c>
    </row>
    <row r="9" spans="1:14" ht="12" customHeight="1">
      <c r="A9" s="96" t="s">
        <v>72</v>
      </c>
      <c r="B9" s="96">
        <v>2</v>
      </c>
      <c r="C9" s="96" t="s">
        <v>12</v>
      </c>
      <c r="D9" s="96">
        <v>0.9</v>
      </c>
      <c r="E9" s="96" t="s">
        <v>72</v>
      </c>
      <c r="F9" s="96">
        <v>2</v>
      </c>
      <c r="G9" s="96" t="s">
        <v>13</v>
      </c>
      <c r="H9" s="96">
        <v>0.8</v>
      </c>
      <c r="K9" s="212"/>
    </row>
    <row r="10" spans="1:14" ht="12" customHeight="1">
      <c r="A10" s="96" t="s">
        <v>73</v>
      </c>
      <c r="B10" s="96">
        <v>2</v>
      </c>
      <c r="C10" s="96" t="s">
        <v>12</v>
      </c>
      <c r="D10" s="96">
        <v>0.9</v>
      </c>
      <c r="E10" s="96" t="s">
        <v>73</v>
      </c>
      <c r="F10" s="96">
        <v>2</v>
      </c>
      <c r="G10" s="96" t="s">
        <v>13</v>
      </c>
      <c r="H10" s="96">
        <v>0.75</v>
      </c>
      <c r="K10" s="212"/>
    </row>
    <row r="11" spans="1:14" ht="12" customHeight="1">
      <c r="A11" s="96" t="s">
        <v>71</v>
      </c>
      <c r="B11" s="96">
        <v>1.5</v>
      </c>
      <c r="C11" s="96" t="s">
        <v>12</v>
      </c>
      <c r="D11" s="96">
        <v>0.95</v>
      </c>
      <c r="E11" s="96" t="s">
        <v>71</v>
      </c>
      <c r="F11" s="96">
        <v>1.5</v>
      </c>
      <c r="G11" s="96" t="s">
        <v>13</v>
      </c>
      <c r="H11" s="96">
        <v>0</v>
      </c>
      <c r="K11" s="212"/>
      <c r="N11" s="211" t="s">
        <v>170</v>
      </c>
    </row>
    <row r="12" spans="1:14" ht="12" customHeight="1">
      <c r="A12" s="96" t="s">
        <v>72</v>
      </c>
      <c r="B12" s="96">
        <v>1.5</v>
      </c>
      <c r="C12" s="96" t="s">
        <v>12</v>
      </c>
      <c r="D12" s="96">
        <v>0.95</v>
      </c>
      <c r="E12" s="96" t="s">
        <v>72</v>
      </c>
      <c r="F12" s="96">
        <v>1.5</v>
      </c>
      <c r="G12" s="96" t="s">
        <v>13</v>
      </c>
      <c r="H12" s="96">
        <v>0</v>
      </c>
      <c r="K12" s="212"/>
      <c r="N12" s="215"/>
    </row>
    <row r="13" spans="1:14" ht="12" customHeight="1">
      <c r="A13" s="96" t="s">
        <v>73</v>
      </c>
      <c r="B13" s="96">
        <v>1.5</v>
      </c>
      <c r="C13" s="96" t="s">
        <v>12</v>
      </c>
      <c r="D13" s="96">
        <v>0.9</v>
      </c>
      <c r="E13" s="96" t="s">
        <v>73</v>
      </c>
      <c r="F13" s="96">
        <v>1.5</v>
      </c>
      <c r="G13" s="96" t="s">
        <v>13</v>
      </c>
      <c r="H13" s="96">
        <v>0</v>
      </c>
      <c r="K13" s="212"/>
      <c r="N13" s="215"/>
    </row>
    <row r="14" spans="1:14">
      <c r="K14" s="213"/>
      <c r="N14" s="213"/>
    </row>
    <row r="15" spans="1:14">
      <c r="A15" s="202" t="s">
        <v>165</v>
      </c>
      <c r="B15" s="203"/>
      <c r="C15" s="203"/>
      <c r="D15" s="203"/>
      <c r="E15" s="203"/>
      <c r="F15" s="203"/>
      <c r="G15" s="203"/>
      <c r="H15" s="204"/>
      <c r="J15" s="103" t="s">
        <v>167</v>
      </c>
      <c r="K15" s="102">
        <v>1.2</v>
      </c>
      <c r="M15" s="103" t="s">
        <v>167</v>
      </c>
      <c r="N15" s="104">
        <v>1.05</v>
      </c>
    </row>
    <row r="16" spans="1:14">
      <c r="A16" s="205"/>
      <c r="B16" s="206"/>
      <c r="C16" s="206"/>
      <c r="D16" s="206"/>
      <c r="E16" s="206"/>
      <c r="F16" s="206"/>
      <c r="G16" s="206"/>
      <c r="H16" s="207"/>
      <c r="J16" s="96" t="s">
        <v>11</v>
      </c>
      <c r="K16" s="102">
        <v>1.1000000000000001</v>
      </c>
      <c r="M16" s="96" t="s">
        <v>11</v>
      </c>
      <c r="N16" s="102">
        <v>1</v>
      </c>
    </row>
    <row r="17" spans="1:14">
      <c r="A17" s="205"/>
      <c r="B17" s="206"/>
      <c r="C17" s="206"/>
      <c r="D17" s="206"/>
      <c r="E17" s="206"/>
      <c r="F17" s="206"/>
      <c r="G17" s="206"/>
      <c r="H17" s="207"/>
      <c r="J17" s="96" t="s">
        <v>12</v>
      </c>
      <c r="K17" s="102">
        <v>0.9</v>
      </c>
      <c r="M17" s="96" t="s">
        <v>12</v>
      </c>
      <c r="N17" s="102">
        <v>0.95</v>
      </c>
    </row>
    <row r="18" spans="1:14">
      <c r="A18" s="205"/>
      <c r="B18" s="206"/>
      <c r="C18" s="206"/>
      <c r="D18" s="206"/>
      <c r="E18" s="206"/>
      <c r="F18" s="206"/>
      <c r="G18" s="206"/>
      <c r="H18" s="207"/>
      <c r="J18" s="96" t="s">
        <v>13</v>
      </c>
      <c r="K18" s="102">
        <v>0.8</v>
      </c>
      <c r="M18" s="96" t="s">
        <v>13</v>
      </c>
      <c r="N18" s="102">
        <v>0</v>
      </c>
    </row>
    <row r="19" spans="1:14">
      <c r="A19" s="205"/>
      <c r="B19" s="206"/>
      <c r="C19" s="206"/>
      <c r="D19" s="206"/>
      <c r="E19" s="206"/>
      <c r="F19" s="206"/>
      <c r="G19" s="206"/>
      <c r="H19" s="207"/>
    </row>
    <row r="20" spans="1:14">
      <c r="A20" s="205"/>
      <c r="B20" s="206"/>
      <c r="C20" s="206"/>
      <c r="D20" s="206"/>
      <c r="E20" s="206"/>
      <c r="F20" s="206"/>
      <c r="G20" s="206"/>
      <c r="H20" s="207"/>
    </row>
    <row r="21" spans="1:14">
      <c r="A21" s="205"/>
      <c r="B21" s="206"/>
      <c r="C21" s="206"/>
      <c r="D21" s="206"/>
      <c r="E21" s="206"/>
      <c r="F21" s="206"/>
      <c r="G21" s="206"/>
      <c r="H21" s="207"/>
    </row>
    <row r="22" spans="1:14">
      <c r="A22" s="205"/>
      <c r="B22" s="206"/>
      <c r="C22" s="206"/>
      <c r="D22" s="206"/>
      <c r="E22" s="206"/>
      <c r="F22" s="206"/>
      <c r="G22" s="206"/>
      <c r="H22" s="207"/>
    </row>
    <row r="23" spans="1:14">
      <c r="A23" s="205"/>
      <c r="B23" s="206"/>
      <c r="C23" s="206"/>
      <c r="D23" s="206"/>
      <c r="E23" s="206"/>
      <c r="F23" s="206"/>
      <c r="G23" s="206"/>
      <c r="H23" s="207"/>
      <c r="K23" s="214" t="s">
        <v>168</v>
      </c>
      <c r="N23" s="214" t="s">
        <v>169</v>
      </c>
    </row>
    <row r="24" spans="1:14">
      <c r="A24" s="205"/>
      <c r="B24" s="206"/>
      <c r="C24" s="206"/>
      <c r="D24" s="206"/>
      <c r="E24" s="206"/>
      <c r="F24" s="206"/>
      <c r="G24" s="206"/>
      <c r="H24" s="207"/>
      <c r="K24" s="212"/>
      <c r="N24" s="212"/>
    </row>
    <row r="25" spans="1:14">
      <c r="A25" s="205"/>
      <c r="B25" s="206"/>
      <c r="C25" s="206"/>
      <c r="D25" s="206"/>
      <c r="E25" s="206"/>
      <c r="F25" s="206"/>
      <c r="G25" s="206"/>
      <c r="H25" s="207"/>
      <c r="J25" s="103" t="s">
        <v>167</v>
      </c>
      <c r="K25" s="102">
        <v>1.25</v>
      </c>
      <c r="M25" s="103" t="s">
        <v>167</v>
      </c>
      <c r="N25" s="102">
        <v>1.1000000000000001</v>
      </c>
    </row>
    <row r="26" spans="1:14">
      <c r="A26" s="208"/>
      <c r="B26" s="209"/>
      <c r="C26" s="209"/>
      <c r="D26" s="209"/>
      <c r="E26" s="209"/>
      <c r="F26" s="209"/>
      <c r="G26" s="209"/>
      <c r="H26" s="210"/>
      <c r="J26" s="96" t="s">
        <v>11</v>
      </c>
      <c r="K26" s="102">
        <v>1.1000000000000001</v>
      </c>
      <c r="M26" s="96" t="s">
        <v>11</v>
      </c>
      <c r="N26" s="102">
        <v>1</v>
      </c>
    </row>
    <row r="27" spans="1:14">
      <c r="J27" s="96" t="s">
        <v>12</v>
      </c>
      <c r="K27" s="102">
        <v>0.9</v>
      </c>
      <c r="M27" s="96" t="s">
        <v>12</v>
      </c>
      <c r="N27" s="102">
        <v>0.9</v>
      </c>
    </row>
    <row r="28" spans="1:14">
      <c r="J28" s="96" t="s">
        <v>13</v>
      </c>
      <c r="K28" s="102">
        <v>0.75</v>
      </c>
      <c r="M28" s="96" t="s">
        <v>13</v>
      </c>
      <c r="N28" s="102">
        <v>0</v>
      </c>
    </row>
  </sheetData>
  <autoFilter ref="A1:H13"/>
  <mergeCells count="5">
    <mergeCell ref="A15:H26"/>
    <mergeCell ref="K8:K14"/>
    <mergeCell ref="K23:K24"/>
    <mergeCell ref="N23:N24"/>
    <mergeCell ref="N11:N14"/>
  </mergeCells>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工作表</vt:lpstr>
      </vt:variant>
      <vt:variant>
        <vt:i4>4</vt:i4>
      </vt:variant>
      <vt:variant>
        <vt:lpstr>命名范围</vt:lpstr>
      </vt:variant>
      <vt:variant>
        <vt:i4>1</vt:i4>
      </vt:variant>
    </vt:vector>
  </HeadingPairs>
  <TitlesOfParts>
    <vt:vector size="5" baseType="lpstr">
      <vt:lpstr>客户购车结算单</vt:lpstr>
      <vt:lpstr>融资计算表</vt:lpstr>
      <vt:lpstr>支付表</vt:lpstr>
      <vt:lpstr>注解</vt:lpstr>
      <vt:lpstr>支付表!Print_Area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张艳坤</cp:lastModifiedBy>
  <cp:revision>0</cp:revision>
  <cp:lastPrinted>2013-12-17T06:56:38Z</cp:lastPrinted>
  <dcterms:created xsi:type="dcterms:W3CDTF">2012-05-03T09:43:13Z</dcterms:created>
  <dcterms:modified xsi:type="dcterms:W3CDTF">2017-01-18T18:04:32Z</dcterms:modified>
</cp:coreProperties>
</file>