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60" windowWidth="20115" windowHeight="8865"/>
  </bookViews>
  <sheets>
    <sheet name="资产周转率" sheetId="1" r:id="rId1"/>
  </sheets>
  <calcPr calcId="145621"/>
</workbook>
</file>

<file path=xl/calcChain.xml><?xml version="1.0" encoding="utf-8"?>
<calcChain xmlns="http://schemas.openxmlformats.org/spreadsheetml/2006/main">
  <c r="I9" i="1" l="1"/>
  <c r="M12" i="1" s="1"/>
  <c r="N12" i="1" s="1"/>
  <c r="M13" i="1"/>
  <c r="H10" i="1"/>
  <c r="H13" i="1"/>
  <c r="H12" i="1"/>
  <c r="I12" i="1" s="1"/>
  <c r="N13" i="1"/>
  <c r="M11" i="1"/>
  <c r="N11" i="1"/>
  <c r="M9" i="1"/>
  <c r="N9" i="1"/>
  <c r="M7" i="1"/>
  <c r="N7" i="1"/>
  <c r="M5" i="1"/>
  <c r="N5" i="1"/>
  <c r="M3" i="1"/>
  <c r="N3" i="1"/>
  <c r="H11" i="1"/>
  <c r="H14" i="1"/>
  <c r="K2" i="1"/>
  <c r="K3" i="1" s="1"/>
  <c r="K4" i="1" s="1"/>
  <c r="I10" i="1"/>
  <c r="I13" i="1"/>
  <c r="I16" i="1"/>
  <c r="I18" i="1"/>
  <c r="I19" i="1"/>
  <c r="J19" i="1"/>
  <c r="K19" i="1" s="1"/>
  <c r="I20" i="1"/>
  <c r="J20" i="1" l="1"/>
  <c r="K20" i="1" s="1"/>
  <c r="K5" i="1"/>
  <c r="I21" i="1"/>
  <c r="M4" i="1"/>
  <c r="N4" i="1" s="1"/>
  <c r="M6" i="1"/>
  <c r="N6" i="1" s="1"/>
  <c r="M8" i="1"/>
  <c r="N8" i="1" s="1"/>
  <c r="M10" i="1"/>
  <c r="N10" i="1" s="1"/>
  <c r="K6" i="1" l="1"/>
  <c r="J21" i="1" s="1"/>
  <c r="K21" i="1" s="1"/>
  <c r="I11" i="1" l="1"/>
  <c r="J18" i="1" l="1"/>
  <c r="K18" i="1" s="1"/>
  <c r="I14" i="1"/>
  <c r="A23" i="1"/>
</calcChain>
</file>

<file path=xl/sharedStrings.xml><?xml version="1.0" encoding="utf-8"?>
<sst xmlns="http://schemas.openxmlformats.org/spreadsheetml/2006/main" count="26" uniqueCount="26">
  <si>
    <t>项目</t>
    <phoneticPr fontId="2" type="noConversion"/>
  </si>
  <si>
    <t>本期</t>
    <phoneticPr fontId="2" type="noConversion"/>
  </si>
  <si>
    <t>下期</t>
    <phoneticPr fontId="2" type="noConversion"/>
  </si>
  <si>
    <t>销售收入</t>
    <phoneticPr fontId="2" type="noConversion"/>
  </si>
  <si>
    <t>净利润</t>
    <phoneticPr fontId="2" type="noConversion"/>
  </si>
  <si>
    <t>留存利润</t>
    <phoneticPr fontId="2" type="noConversion"/>
  </si>
  <si>
    <t>股东权益</t>
    <phoneticPr fontId="2" type="noConversion"/>
  </si>
  <si>
    <t>负债</t>
    <phoneticPr fontId="2" type="noConversion"/>
  </si>
  <si>
    <t>预期增长率</t>
    <phoneticPr fontId="2" type="noConversion"/>
  </si>
  <si>
    <t>---</t>
    <phoneticPr fontId="2" type="noConversion"/>
  </si>
  <si>
    <t>销售净利率</t>
    <phoneticPr fontId="2" type="noConversion"/>
  </si>
  <si>
    <t>资产周转率</t>
    <phoneticPr fontId="2" type="noConversion"/>
  </si>
  <si>
    <t>权益乘数</t>
    <phoneticPr fontId="2" type="noConversion"/>
  </si>
  <si>
    <t>收益留存率</t>
    <phoneticPr fontId="2" type="noConversion"/>
  </si>
  <si>
    <t>可持续增长率</t>
    <phoneticPr fontId="2" type="noConversion"/>
  </si>
  <si>
    <t>资金来源</t>
    <phoneticPr fontId="2" type="noConversion"/>
  </si>
  <si>
    <t>可持续增长</t>
    <phoneticPr fontId="2" type="noConversion"/>
  </si>
  <si>
    <t>预期增长</t>
    <phoneticPr fontId="2" type="noConversion"/>
  </si>
  <si>
    <t>超常增长部分</t>
    <phoneticPr fontId="2" type="noConversion"/>
  </si>
  <si>
    <t>所需总资金</t>
    <phoneticPr fontId="2" type="noConversion"/>
  </si>
  <si>
    <t>原有资金</t>
    <phoneticPr fontId="2" type="noConversion"/>
  </si>
  <si>
    <t>内部留存收益</t>
    <phoneticPr fontId="2" type="noConversion"/>
  </si>
  <si>
    <t>外部借款</t>
    <phoneticPr fontId="2" type="noConversion"/>
  </si>
  <si>
    <t>资金来源</t>
    <phoneticPr fontId="2" type="noConversion"/>
  </si>
  <si>
    <t>本期</t>
    <phoneticPr fontId="2" type="noConversion"/>
  </si>
  <si>
    <t>下期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</si>
</sst>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00_ "/>
    <numFmt numFmtId="177" formatCode="0.00_ "/>
    <numFmt numFmtId="178" formatCode="0.000_ "/>
  </numFmts>
  <fonts count="5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2"/>
      <color theme="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29">
    <border>
      <left/>
      <right/>
      <top/>
      <bottom/>
      <diagonal/>
    </border>
    <border>
      <left/>
      <right style="thick">
        <color indexed="12"/>
      </right>
      <top/>
      <bottom/>
      <diagonal/>
    </border>
    <border>
      <left style="thick">
        <color indexed="12"/>
      </left>
      <right style="thin">
        <color indexed="64"/>
      </right>
      <top style="thick">
        <color indexed="12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12"/>
      </left>
      <right style="thin">
        <color indexed="64"/>
      </right>
      <top style="thin">
        <color indexed="64"/>
      </top>
      <bottom style="thick">
        <color indexed="12"/>
      </bottom>
      <diagonal/>
    </border>
    <border>
      <left/>
      <right style="thick">
        <color indexed="10"/>
      </right>
      <top/>
      <bottom/>
      <diagonal/>
    </border>
    <border>
      <left style="thin">
        <color indexed="64"/>
      </left>
      <right style="thick">
        <color indexed="10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thick">
        <color indexed="10"/>
      </right>
      <top style="thin">
        <color indexed="64"/>
      </top>
      <bottom style="thick">
        <color indexed="10"/>
      </bottom>
      <diagonal/>
    </border>
    <border>
      <left/>
      <right/>
      <top/>
      <bottom style="thick">
        <color indexed="10"/>
      </bottom>
      <diagonal/>
    </border>
    <border>
      <left/>
      <right style="thick">
        <color indexed="10"/>
      </right>
      <top/>
      <bottom style="thick">
        <color indexed="10"/>
      </bottom>
      <diagonal/>
    </border>
    <border>
      <left/>
      <right style="thin">
        <color indexed="64"/>
      </right>
      <top style="thin">
        <color indexed="64"/>
      </top>
      <bottom style="thick">
        <color indexed="1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10"/>
      </right>
      <top/>
      <bottom style="thin">
        <color indexed="64"/>
      </bottom>
      <diagonal/>
    </border>
    <border>
      <left style="thick">
        <color indexed="10"/>
      </left>
      <right style="thick">
        <color indexed="10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ck">
        <color indexed="10"/>
      </right>
      <top style="thin">
        <color indexed="64"/>
      </top>
      <bottom style="thick">
        <color indexed="10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n">
        <color indexed="64"/>
      </bottom>
      <diagonal/>
    </border>
    <border>
      <left style="thin">
        <color indexed="64"/>
      </left>
      <right style="thick">
        <color indexed="12"/>
      </right>
      <top/>
      <bottom/>
      <diagonal/>
    </border>
    <border>
      <left style="thin">
        <color indexed="64"/>
      </left>
      <right style="thick">
        <color indexed="12"/>
      </right>
      <top/>
      <bottom style="thick">
        <color indexed="12"/>
      </bottom>
      <diagonal/>
    </border>
    <border>
      <left style="thick">
        <color indexed="12"/>
      </left>
      <right style="thick">
        <color indexed="10"/>
      </right>
      <top/>
      <bottom/>
      <diagonal/>
    </border>
    <border>
      <left style="thin">
        <color indexed="64"/>
      </left>
      <right/>
      <top style="thick">
        <color indexed="12"/>
      </top>
      <bottom/>
      <diagonal/>
    </border>
    <border>
      <left/>
      <right style="thick">
        <color indexed="12"/>
      </right>
      <top style="thick">
        <color indexed="12"/>
      </top>
      <bottom/>
      <diagonal/>
    </border>
    <border>
      <left style="thick">
        <color indexed="1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10"/>
      </right>
      <top style="thick">
        <color indexed="10"/>
      </top>
      <bottom style="thin">
        <color indexed="64"/>
      </bottom>
      <diagonal/>
    </border>
    <border>
      <left style="thick">
        <color indexed="10"/>
      </left>
      <right/>
      <top style="thick">
        <color indexed="1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12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2" xfId="0" applyFont="1" applyFill="1" applyBorder="1" applyAlignment="1">
      <alignment horizontal="center"/>
    </xf>
    <xf numFmtId="0" fontId="2" fillId="0" borderId="0" xfId="0" applyFont="1" applyFill="1">
      <alignment vertical="center"/>
    </xf>
    <xf numFmtId="0" fontId="3" fillId="0" borderId="0" xfId="0" applyFont="1">
      <alignment vertical="center"/>
    </xf>
    <xf numFmtId="0" fontId="2" fillId="0" borderId="3" xfId="0" applyFont="1" applyFill="1" applyBorder="1" applyAlignment="1">
      <alignment horizontal="center"/>
    </xf>
    <xf numFmtId="177" fontId="3" fillId="0" borderId="4" xfId="0" applyNumberFormat="1" applyFont="1" applyFill="1" applyBorder="1">
      <alignment vertical="center"/>
    </xf>
    <xf numFmtId="10" fontId="3" fillId="0" borderId="0" xfId="0" applyNumberFormat="1" applyFont="1">
      <alignment vertical="center"/>
    </xf>
    <xf numFmtId="0" fontId="2" fillId="0" borderId="5" xfId="0" applyFont="1" applyFill="1" applyBorder="1" applyAlignment="1">
      <alignment horizontal="center"/>
    </xf>
    <xf numFmtId="0" fontId="0" fillId="0" borderId="0" xfId="0" applyBorder="1">
      <alignment vertical="center"/>
    </xf>
    <xf numFmtId="0" fontId="0" fillId="0" borderId="6" xfId="0" applyBorder="1">
      <alignment vertical="center"/>
    </xf>
    <xf numFmtId="0" fontId="2" fillId="0" borderId="0" xfId="0" applyFont="1" applyBorder="1" applyAlignment="1"/>
    <xf numFmtId="10" fontId="2" fillId="0" borderId="4" xfId="0" applyNumberFormat="1" applyFont="1" applyFill="1" applyBorder="1">
      <alignment vertical="center"/>
    </xf>
    <xf numFmtId="10" fontId="2" fillId="0" borderId="7" xfId="0" applyNumberFormat="1" applyFont="1" applyFill="1" applyBorder="1" applyAlignment="1"/>
    <xf numFmtId="10" fontId="2" fillId="0" borderId="0" xfId="0" applyNumberFormat="1" applyFont="1" applyFill="1" applyBorder="1" applyAlignment="1"/>
    <xf numFmtId="178" fontId="2" fillId="0" borderId="4" xfId="0" applyNumberFormat="1" applyFont="1" applyFill="1" applyBorder="1" applyAlignment="1">
      <alignment horizontal="right"/>
    </xf>
    <xf numFmtId="178" fontId="2" fillId="0" borderId="7" xfId="0" applyNumberFormat="1" applyFont="1" applyFill="1" applyBorder="1" applyAlignment="1"/>
    <xf numFmtId="176" fontId="2" fillId="0" borderId="0" xfId="0" applyNumberFormat="1" applyFont="1" applyFill="1" applyBorder="1" applyAlignment="1"/>
    <xf numFmtId="10" fontId="2" fillId="0" borderId="4" xfId="0" applyNumberFormat="1" applyFont="1" applyFill="1" applyBorder="1" applyAlignment="1"/>
    <xf numFmtId="0" fontId="2" fillId="0" borderId="8" xfId="0" applyFont="1" applyFill="1" applyBorder="1" applyAlignment="1">
      <alignment horizontal="center"/>
    </xf>
    <xf numFmtId="10" fontId="2" fillId="0" borderId="9" xfId="0" applyNumberFormat="1" applyFont="1" applyFill="1" applyBorder="1" applyAlignment="1"/>
    <xf numFmtId="10" fontId="2" fillId="0" borderId="10" xfId="0" applyNumberFormat="1" applyFont="1" applyFill="1" applyBorder="1" applyAlignment="1"/>
    <xf numFmtId="0" fontId="2" fillId="0" borderId="0" xfId="0" applyFont="1" applyFill="1" applyBorder="1" applyAlignment="1"/>
    <xf numFmtId="0" fontId="2" fillId="0" borderId="1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12" xfId="0" applyFont="1" applyFill="1" applyBorder="1">
      <alignment vertical="center"/>
    </xf>
    <xf numFmtId="10" fontId="2" fillId="0" borderId="4" xfId="0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177" fontId="2" fillId="0" borderId="4" xfId="0" applyNumberFormat="1" applyFont="1" applyFill="1" applyBorder="1" applyAlignment="1">
      <alignment horizontal="center"/>
    </xf>
    <xf numFmtId="177" fontId="2" fillId="0" borderId="7" xfId="0" applyNumberFormat="1" applyFont="1" applyFill="1" applyBorder="1" applyAlignment="1"/>
    <xf numFmtId="0" fontId="2" fillId="0" borderId="4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177" fontId="2" fillId="0" borderId="9" xfId="0" applyNumberFormat="1" applyFont="1" applyFill="1" applyBorder="1" applyAlignment="1">
      <alignment horizontal="center"/>
    </xf>
    <xf numFmtId="177" fontId="2" fillId="0" borderId="10" xfId="0" applyNumberFormat="1" applyFont="1" applyFill="1" applyBorder="1" applyAlignment="1"/>
    <xf numFmtId="0" fontId="1" fillId="0" borderId="0" xfId="0" applyFont="1" applyFill="1" applyAlignment="1">
      <alignment horizontal="center"/>
    </xf>
    <xf numFmtId="10" fontId="2" fillId="0" borderId="16" xfId="0" applyNumberFormat="1" applyFont="1" applyFill="1" applyBorder="1" applyAlignment="1">
      <alignment horizontal="right"/>
    </xf>
    <xf numFmtId="177" fontId="2" fillId="0" borderId="17" xfId="0" applyNumberFormat="1" applyFont="1" applyFill="1" applyBorder="1" applyAlignment="1"/>
    <xf numFmtId="177" fontId="2" fillId="0" borderId="18" xfId="0" applyNumberFormat="1" applyFont="1" applyFill="1" applyBorder="1" applyAlignment="1"/>
    <xf numFmtId="0" fontId="2" fillId="0" borderId="19" xfId="0" applyFont="1" applyFill="1" applyBorder="1" applyAlignment="1">
      <alignment horizont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2" fillId="0" borderId="25" xfId="0" applyFont="1" applyBorder="1" applyAlignment="1">
      <alignment horizontal="center" vertical="center"/>
    </xf>
    <xf numFmtId="0" fontId="0" fillId="0" borderId="11" xfId="0" applyBorder="1">
      <alignment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Fill="1" applyBorder="1" applyAlignment="1">
      <alignment horizontal="center"/>
    </xf>
    <xf numFmtId="0" fontId="0" fillId="0" borderId="12" xfId="0" applyBorder="1">
      <alignment vertical="center"/>
    </xf>
    <xf numFmtId="177" fontId="3" fillId="0" borderId="28" xfId="0" applyNumberFormat="1" applyFont="1" applyFill="1" applyBorder="1">
      <alignment vertical="center"/>
    </xf>
    <xf numFmtId="0" fontId="2" fillId="0" borderId="4" xfId="0" quotePrefix="1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0" fontId="2" fillId="0" borderId="24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10" fontId="2" fillId="0" borderId="14" xfId="0" applyNumberFormat="1" applyFont="1" applyFill="1" applyBorder="1" applyAlignment="1">
      <alignment horizontal="center"/>
    </xf>
    <xf numFmtId="10" fontId="2" fillId="0" borderId="15" xfId="0" applyNumberFormat="1" applyFont="1" applyFill="1" applyBorder="1" applyAlignment="1">
      <alignment horizontal="center"/>
    </xf>
    <xf numFmtId="10" fontId="2" fillId="0" borderId="16" xfId="0" applyNumberFormat="1" applyFont="1" applyFill="1" applyBorder="1" applyAlignment="1">
      <alignment horizontal="center"/>
    </xf>
    <xf numFmtId="0" fontId="4" fillId="2" borderId="0" xfId="0" applyFont="1" applyFill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666725441421011"/>
          <c:y val="6.6482084382147547E-2"/>
          <c:w val="0.71389082544169224"/>
          <c:h val="0.76177388354544062"/>
        </c:manualLayout>
      </c:layout>
      <c:scatterChart>
        <c:scatterStyle val="lineMarker"/>
        <c:varyColors val="0"/>
        <c:ser>
          <c:idx val="0"/>
          <c:order val="0"/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资产周转率!$M$3:$M$13</c:f>
              <c:numCache>
                <c:formatCode>0.00%</c:formatCode>
                <c:ptCount val="11"/>
                <c:pt idx="0">
                  <c:v>0.06</c:v>
                </c:pt>
                <c:pt idx="1">
                  <c:v>7.1999999999999995E-2</c:v>
                </c:pt>
                <c:pt idx="2">
                  <c:v>8.3999999999999991E-2</c:v>
                </c:pt>
                <c:pt idx="3">
                  <c:v>9.6000000000000002E-2</c:v>
                </c:pt>
                <c:pt idx="4">
                  <c:v>0.108</c:v>
                </c:pt>
                <c:pt idx="5">
                  <c:v>0.12</c:v>
                </c:pt>
                <c:pt idx="6">
                  <c:v>0.13200000000000001</c:v>
                </c:pt>
                <c:pt idx="7">
                  <c:v>0.14399999999999999</c:v>
                </c:pt>
                <c:pt idx="8">
                  <c:v>0.156</c:v>
                </c:pt>
                <c:pt idx="9">
                  <c:v>0.16799999999999998</c:v>
                </c:pt>
                <c:pt idx="10">
                  <c:v>0.18</c:v>
                </c:pt>
              </c:numCache>
            </c:numRef>
          </c:xVal>
          <c:yVal>
            <c:numRef>
              <c:f>资产周转率!$N$3:$N$13</c:f>
              <c:numCache>
                <c:formatCode>General</c:formatCode>
                <c:ptCount val="11"/>
                <c:pt idx="0">
                  <c:v>6.5361899490793809E-2</c:v>
                </c:pt>
                <c:pt idx="1">
                  <c:v>6.553703740980743E-2</c:v>
                </c:pt>
                <c:pt idx="2">
                  <c:v>6.5709207748714596E-2</c:v>
                </c:pt>
                <c:pt idx="3">
                  <c:v>6.5878485298986947E-2</c:v>
                </c:pt>
                <c:pt idx="4">
                  <c:v>6.6044942359756553E-2</c:v>
                </c:pt>
                <c:pt idx="5">
                  <c:v>6.6208648840776152E-2</c:v>
                </c:pt>
                <c:pt idx="6">
                  <c:v>6.6369672360317253E-2</c:v>
                </c:pt>
                <c:pt idx="7">
                  <c:v>6.652807833829362E-2</c:v>
                </c:pt>
                <c:pt idx="8">
                  <c:v>6.6683930084880716E-2</c:v>
                </c:pt>
                <c:pt idx="9">
                  <c:v>6.683728888488176E-2</c:v>
                </c:pt>
                <c:pt idx="10">
                  <c:v>6.6988214078078132E-2</c:v>
                </c:pt>
              </c:numCache>
            </c:numRef>
          </c:yVal>
          <c:smooth val="0"/>
        </c:ser>
        <c:ser>
          <c:idx val="1"/>
          <c:order val="1"/>
          <c:spPr>
            <a:ln w="28575">
              <a:noFill/>
            </a:ln>
          </c:spPr>
          <c:marker>
            <c:symbol val="square"/>
            <c:size val="5"/>
            <c:spPr>
              <a:noFill/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资产周转率!$I$9</c:f>
              <c:numCache>
                <c:formatCode>0.00%</c:formatCode>
                <c:ptCount val="1"/>
                <c:pt idx="0">
                  <c:v>0.12</c:v>
                </c:pt>
              </c:numCache>
            </c:numRef>
          </c:xVal>
          <c:yVal>
            <c:numRef>
              <c:f>资产周转率!$I$11</c:f>
              <c:numCache>
                <c:formatCode>0.000_ </c:formatCode>
                <c:ptCount val="1"/>
                <c:pt idx="0">
                  <c:v>6.6208648840776166E-2</c:v>
                </c:pt>
              </c:numCache>
            </c:numRef>
          </c:yVal>
          <c:smooth val="0"/>
        </c:ser>
        <c:ser>
          <c:idx val="2"/>
          <c:order val="2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(资产周转率!$I$9,资产周转率!$I$9)</c:f>
              <c:numCache>
                <c:formatCode>0.00%</c:formatCode>
                <c:ptCount val="2"/>
                <c:pt idx="0">
                  <c:v>0.12</c:v>
                </c:pt>
                <c:pt idx="1">
                  <c:v>0.12</c:v>
                </c:pt>
              </c:numCache>
            </c:numRef>
          </c:xVal>
          <c:yVal>
            <c:numRef>
              <c:f>(资产周转率!$N$3,资产周转率!$N$13)</c:f>
              <c:numCache>
                <c:formatCode>General</c:formatCode>
                <c:ptCount val="2"/>
                <c:pt idx="0">
                  <c:v>6.5361899490793809E-2</c:v>
                </c:pt>
                <c:pt idx="1">
                  <c:v>6.6988214078078132E-2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311936"/>
        <c:axId val="30692416"/>
      </c:scatterChart>
      <c:valAx>
        <c:axId val="773119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预期增长率</a:t>
                </a:r>
              </a:p>
            </c:rich>
          </c:tx>
          <c:layout>
            <c:manualLayout>
              <c:xMode val="edge"/>
              <c:yMode val="edge"/>
              <c:x val="0.47777907383646334"/>
              <c:y val="0.9030483128575042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30692416"/>
        <c:crosses val="autoZero"/>
        <c:crossBetween val="midCat"/>
      </c:valAx>
      <c:valAx>
        <c:axId val="3069241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宋体"/>
                    <a:ea typeface="宋体"/>
                    <a:cs typeface="宋体"/>
                  </a:defRPr>
                </a:pPr>
                <a:r>
                  <a:rPr lang="zh-CN" altLang="en-US"/>
                  <a:t>资产周转率</a:t>
                </a:r>
              </a:p>
            </c:rich>
          </c:tx>
          <c:layout>
            <c:manualLayout>
              <c:xMode val="edge"/>
              <c:yMode val="edge"/>
              <c:x val="4.4444565008043099E-2"/>
              <c:y val="0.3518010298555308"/>
            </c:manualLayout>
          </c:layout>
          <c:overlay val="0"/>
          <c:spPr>
            <a:noFill/>
            <a:ln w="25400">
              <a:noFill/>
            </a:ln>
          </c:spPr>
        </c:title>
        <c:numFmt formatCode="0.00_ 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endParaRPr lang="zh-CN"/>
          </a:p>
        </c:txPr>
        <c:crossAx val="77311936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  <a:endParaRPr lang="zh-CN"/>
    </a:p>
  </c:txPr>
  <c:printSettings>
    <c:headerFooter alignWithMargins="0"/>
    <c:pageMargins b="1" l="0.75" r="0.75" t="1" header="0.5" footer="0.5"/>
    <c:pageSetup/>
  </c:printSettings>
</c:chartSpace>
</file>

<file path=xl/ctrlProps/ctrlProp1.xml><?xml version="1.0" encoding="utf-8"?>
<formControlPr xmlns="http://schemas.microsoft.com/office/spreadsheetml/2009/9/main" objectType="Scroll" dx="16" fmlaLink="$H$2" horiz="1" max="30000" page="10" val="2850"/>
</file>

<file path=xl/ctrlProps/ctrlProp2.xml><?xml version="1.0" encoding="utf-8"?>
<formControlPr xmlns="http://schemas.microsoft.com/office/spreadsheetml/2009/9/main" objectType="Scroll" dx="16" fmlaLink="$H$3" horiz="1" max="30000" page="10" val="2482"/>
</file>

<file path=xl/ctrlProps/ctrlProp3.xml><?xml version="1.0" encoding="utf-8"?>
<formControlPr xmlns="http://schemas.microsoft.com/office/spreadsheetml/2009/9/main" objectType="Scroll" dx="16" fmlaLink="$H$4" horiz="1" max="30000" page="10" val="18050"/>
</file>

<file path=xl/ctrlProps/ctrlProp4.xml><?xml version="1.0" encoding="utf-8"?>
<formControlPr xmlns="http://schemas.microsoft.com/office/spreadsheetml/2009/9/main" objectType="Scroll" dx="16" fmlaLink="$H$5" horiz="1" max="30000" page="10" val="6000"/>
</file>

<file path=xl/ctrlProps/ctrlProp5.xml><?xml version="1.0" encoding="utf-8"?>
<formControlPr xmlns="http://schemas.microsoft.com/office/spreadsheetml/2009/9/main" objectType="Scroll" dx="16" fmlaLink="$H$6" horiz="1" max="30000" page="10" val="5034"/>
</file>

<file path=xl/ctrlProps/ctrlProp6.xml><?xml version="1.0" encoding="utf-8"?>
<formControlPr xmlns="http://schemas.microsoft.com/office/spreadsheetml/2009/9/main" objectType="Spin" dx="16" fmlaLink="$P$9" max="30000" page="10" val="12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5</xdr:col>
      <xdr:colOff>0</xdr:colOff>
      <xdr:row>18</xdr:row>
      <xdr:rowOff>57150</xdr:rowOff>
    </xdr:to>
    <xdr:graphicFrame macro="">
      <xdr:nvGraphicFramePr>
        <xdr:cNvPr id="1025" name="图表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</xdr:row>
          <xdr:rowOff>0</xdr:rowOff>
        </xdr:from>
        <xdr:to>
          <xdr:col>8</xdr:col>
          <xdr:colOff>666750</xdr:colOff>
          <xdr:row>1</xdr:row>
          <xdr:rowOff>161925</xdr:rowOff>
        </xdr:to>
        <xdr:sp macro="" textlink="">
          <xdr:nvSpPr>
            <xdr:cNvPr id="1026" name="Scroll Ba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</xdr:row>
          <xdr:rowOff>161925</xdr:rowOff>
        </xdr:from>
        <xdr:to>
          <xdr:col>8</xdr:col>
          <xdr:colOff>666750</xdr:colOff>
          <xdr:row>2</xdr:row>
          <xdr:rowOff>142875</xdr:rowOff>
        </xdr:to>
        <xdr:sp macro="" textlink="">
          <xdr:nvSpPr>
            <xdr:cNvPr id="1027" name="Scroll Ba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</xdr:row>
          <xdr:rowOff>161925</xdr:rowOff>
        </xdr:from>
        <xdr:to>
          <xdr:col>8</xdr:col>
          <xdr:colOff>666750</xdr:colOff>
          <xdr:row>3</xdr:row>
          <xdr:rowOff>142875</xdr:rowOff>
        </xdr:to>
        <xdr:sp macro="" textlink="">
          <xdr:nvSpPr>
            <xdr:cNvPr id="1028" name="Scroll Ba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3</xdr:row>
          <xdr:rowOff>171450</xdr:rowOff>
        </xdr:from>
        <xdr:to>
          <xdr:col>8</xdr:col>
          <xdr:colOff>666750</xdr:colOff>
          <xdr:row>4</xdr:row>
          <xdr:rowOff>152400</xdr:rowOff>
        </xdr:to>
        <xdr:sp macro="" textlink="">
          <xdr:nvSpPr>
            <xdr:cNvPr id="1029" name="Scroll Bar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4</xdr:row>
          <xdr:rowOff>171450</xdr:rowOff>
        </xdr:from>
        <xdr:to>
          <xdr:col>8</xdr:col>
          <xdr:colOff>666750</xdr:colOff>
          <xdr:row>5</xdr:row>
          <xdr:rowOff>152400</xdr:rowOff>
        </xdr:to>
        <xdr:sp macro="" textlink="">
          <xdr:nvSpPr>
            <xdr:cNvPr id="1030" name="Scroll Bar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8</xdr:row>
          <xdr:rowOff>0</xdr:rowOff>
        </xdr:from>
        <xdr:to>
          <xdr:col>9</xdr:col>
          <xdr:colOff>114300</xdr:colOff>
          <xdr:row>8</xdr:row>
          <xdr:rowOff>171450</xdr:rowOff>
        </xdr:to>
        <xdr:sp macro="" textlink="">
          <xdr:nvSpPr>
            <xdr:cNvPr id="1032" name="Spinner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6C6C6C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5"/>
  <sheetViews>
    <sheetView showGridLines="0" tabSelected="1" workbookViewId="0">
      <selection activeCell="A23" sqref="A23:K25"/>
    </sheetView>
  </sheetViews>
  <sheetFormatPr defaultRowHeight="14.25"/>
  <cols>
    <col min="7" max="7" width="10.5" bestFit="1" customWidth="1"/>
    <col min="11" max="11" width="10.5" bestFit="1" customWidth="1"/>
  </cols>
  <sheetData>
    <row r="1" spans="6:16" ht="15" thickTop="1">
      <c r="G1" s="2" t="s">
        <v>0</v>
      </c>
      <c r="H1" s="49" t="s">
        <v>1</v>
      </c>
      <c r="I1" s="50"/>
      <c r="J1" s="41"/>
      <c r="K1" s="38" t="s">
        <v>2</v>
      </c>
    </row>
    <row r="2" spans="6:16">
      <c r="F2" s="1"/>
      <c r="G2" s="5" t="s">
        <v>3</v>
      </c>
      <c r="H2" s="6">
        <v>2850</v>
      </c>
      <c r="I2" s="39"/>
      <c r="J2" s="10"/>
      <c r="K2" s="36">
        <f>H2*(1+I9)</f>
        <v>3192.0000000000005</v>
      </c>
      <c r="M2" s="4"/>
      <c r="N2" s="4"/>
    </row>
    <row r="3" spans="6:16">
      <c r="F3" s="1"/>
      <c r="G3" s="5" t="s">
        <v>4</v>
      </c>
      <c r="H3" s="6">
        <v>2482</v>
      </c>
      <c r="I3" s="39"/>
      <c r="J3" s="10"/>
      <c r="K3" s="36">
        <f>K2*I10</f>
        <v>2779.8400000000006</v>
      </c>
      <c r="M3" s="7">
        <f>0.5*$I$9</f>
        <v>0.06</v>
      </c>
      <c r="N3" s="4">
        <f>H2*(1+M3)/(H5+(H2*(1+M3))*H10*H13+(H5+(H2*(1+M3))*H10*H13)*H12-(H5+(H2*(1+M3))*H10*H13))</f>
        <v>6.5361899490793809E-2</v>
      </c>
    </row>
    <row r="4" spans="6:16">
      <c r="F4" s="1"/>
      <c r="G4" s="5" t="s">
        <v>5</v>
      </c>
      <c r="H4" s="6">
        <v>18050</v>
      </c>
      <c r="I4" s="39"/>
      <c r="J4" s="10"/>
      <c r="K4" s="36">
        <f>K3*I13</f>
        <v>20216.000000000004</v>
      </c>
      <c r="M4" s="7">
        <f>0.6*$I$9</f>
        <v>7.1999999999999995E-2</v>
      </c>
      <c r="N4" s="4">
        <f>H2*(1+M4)/(H5+(H2*(1+M4))*H10*H13+(H5+(H2*(1+M4))*H10*H13)*H12-(H5+(H2*(1+M4))*H10*H13))</f>
        <v>6.553703740980743E-2</v>
      </c>
    </row>
    <row r="5" spans="6:16">
      <c r="F5" s="1"/>
      <c r="G5" s="5" t="s">
        <v>6</v>
      </c>
      <c r="H5" s="6">
        <v>6000</v>
      </c>
      <c r="I5" s="39"/>
      <c r="J5" s="10"/>
      <c r="K5" s="36">
        <f>H5+K4</f>
        <v>26216.000000000004</v>
      </c>
      <c r="M5" s="7">
        <f>0.7*$I$9</f>
        <v>8.3999999999999991E-2</v>
      </c>
      <c r="N5" s="4">
        <f>H2*(1+M5)/(H5+(H2*(1+M5))*H10*H13+(H5+(H2*(1+M5))*H10*H13)*H12-(H5+(H2*(1+M5))*H10*H13))</f>
        <v>6.5709207748714596E-2</v>
      </c>
    </row>
    <row r="6" spans="6:16" ht="15" thickBot="1">
      <c r="F6" s="1"/>
      <c r="G6" s="8" t="s">
        <v>7</v>
      </c>
      <c r="H6" s="47">
        <v>5034</v>
      </c>
      <c r="I6" s="40"/>
      <c r="J6" s="10"/>
      <c r="K6" s="37">
        <f>K5*I12-K5</f>
        <v>21995.224000000006</v>
      </c>
      <c r="M6" s="7">
        <f>0.8*$I$9</f>
        <v>9.6000000000000002E-2</v>
      </c>
      <c r="N6" s="4">
        <f>H2*(1+M6)/(H5+(H2*(1+M6))*H10*H13+(H5+(H2*(1+M6))*H10*H13)*H12-(H5+(H2*(1+M6))*H10*H13))</f>
        <v>6.5878485298986947E-2</v>
      </c>
    </row>
    <row r="7" spans="6:16" ht="15.75" thickTop="1" thickBot="1">
      <c r="F7" s="9"/>
      <c r="G7" s="9"/>
      <c r="H7" s="43"/>
      <c r="I7" s="43"/>
      <c r="M7" s="7">
        <f>0.9*$I$9</f>
        <v>0.108</v>
      </c>
      <c r="N7" s="4">
        <f>H2*(1+M7)/(H5+(H2*(1+M7))*H10*H13+(H5+(H2*(1+M7))*H10*H13)*H12-(H5+(H2*(1+M7))*H10*H13))</f>
        <v>6.6044942359756553E-2</v>
      </c>
    </row>
    <row r="8" spans="6:16" ht="15.75" thickTop="1" thickBot="1">
      <c r="F8" s="9"/>
      <c r="G8" s="46"/>
      <c r="H8" s="42" t="s">
        <v>24</v>
      </c>
      <c r="I8" s="44" t="s">
        <v>25</v>
      </c>
      <c r="M8" s="7">
        <f>$I$9</f>
        <v>0.12</v>
      </c>
      <c r="N8" s="4">
        <f>H2*(1+M8)/(H5+(H2*(1+M8))*H10*H13+(H5+(H2*(1+M8))*H10*H13)*H12-(H5+(H2*(1+M8))*H10*H13))</f>
        <v>6.6208648840776152E-2</v>
      </c>
    </row>
    <row r="9" spans="6:16" ht="15" thickTop="1">
      <c r="F9" s="10"/>
      <c r="G9" s="45" t="s">
        <v>8</v>
      </c>
      <c r="H9" s="48" t="s">
        <v>9</v>
      </c>
      <c r="I9" s="35">
        <f>P9/100</f>
        <v>0.12</v>
      </c>
      <c r="J9" s="11"/>
      <c r="M9" s="7">
        <f>1.1*$I$9</f>
        <v>0.13200000000000001</v>
      </c>
      <c r="N9" s="4">
        <f>H2*(1+M9)/(H5+(H2*(1+M9))*H10*H13+(H5+(H2*(1+M9))*H10*H13)*H12-(H5+(H2*(1+M9))*H10*H13))</f>
        <v>6.6369672360317253E-2</v>
      </c>
      <c r="P9" s="3">
        <v>12</v>
      </c>
    </row>
    <row r="10" spans="6:16">
      <c r="F10" s="10"/>
      <c r="G10" s="5" t="s">
        <v>10</v>
      </c>
      <c r="H10" s="12">
        <f>H3/H2</f>
        <v>0.87087719298245614</v>
      </c>
      <c r="I10" s="13">
        <f>H10</f>
        <v>0.87087719298245614</v>
      </c>
      <c r="J10" s="14"/>
      <c r="K10" s="3"/>
      <c r="M10" s="7">
        <f>1.2*$I$9</f>
        <v>0.14399999999999999</v>
      </c>
      <c r="N10" s="4">
        <f>H2*(1+M10)/(H5+(H2*(1+M10))*H10*H13+(H5+(H2*(1+M10))*H10*H13)*H12-(H5+(H2*(1+M10))*H10*H13))</f>
        <v>6.652807833829362E-2</v>
      </c>
    </row>
    <row r="11" spans="6:16">
      <c r="F11" s="10"/>
      <c r="G11" s="5" t="s">
        <v>11</v>
      </c>
      <c r="H11" s="15">
        <f>H2/(H5+H6)</f>
        <v>0.25829255029907561</v>
      </c>
      <c r="I11" s="16">
        <f>K2/(K5+K6)</f>
        <v>6.6208648840776166E-2</v>
      </c>
      <c r="J11" s="17"/>
      <c r="K11" s="3"/>
      <c r="M11" s="7">
        <f>1.3*$I$9</f>
        <v>0.156</v>
      </c>
      <c r="N11" s="4">
        <f>H2*(1+M11)/(H5+(H2*(1+M11))*H10*H13+(H5+(H2*(1+M11))*H10*H13)*H12-(H5+(H2*(1+M11))*H10*H13))</f>
        <v>6.6683930084880716E-2</v>
      </c>
    </row>
    <row r="12" spans="6:16">
      <c r="F12" s="10"/>
      <c r="G12" s="5" t="s">
        <v>12</v>
      </c>
      <c r="H12" s="15">
        <f>(H5+H6)/H5</f>
        <v>1.839</v>
      </c>
      <c r="I12" s="16">
        <f>H12</f>
        <v>1.839</v>
      </c>
      <c r="J12" s="17"/>
      <c r="K12" s="3"/>
      <c r="M12" s="7">
        <f>1.4*$I$9</f>
        <v>0.16799999999999998</v>
      </c>
      <c r="N12" s="4">
        <f>H2*(1+M12)/(H5+(H2*(1+M12))*H10*H13+(H5+(H2*(1+M12))*H10*H13)*H12-(H5+(H2*(1+M12))*H10*H13))</f>
        <v>6.683728888488176E-2</v>
      </c>
    </row>
    <row r="13" spans="6:16">
      <c r="F13" s="10"/>
      <c r="G13" s="5" t="s">
        <v>13</v>
      </c>
      <c r="H13" s="18">
        <f>H4/H3</f>
        <v>7.2723609991941984</v>
      </c>
      <c r="I13" s="13">
        <f>H13</f>
        <v>7.2723609991941984</v>
      </c>
      <c r="J13" s="17"/>
      <c r="K13" s="3"/>
      <c r="M13" s="7">
        <f>1.5*$I$9</f>
        <v>0.18</v>
      </c>
      <c r="N13" s="4">
        <f>H2*(1+M13)/(H5+(H2*(1+M13))*H10*H13+(H5+(H2*(1+M13))*H10*H13)*H12-(H5+(H2*(1+M13))*H10*H13))</f>
        <v>6.6988214078078132E-2</v>
      </c>
    </row>
    <row r="14" spans="6:16" ht="15" thickBot="1">
      <c r="G14" s="19" t="s">
        <v>14</v>
      </c>
      <c r="H14" s="20">
        <f>H10*H11*H12*H13/(1-H10*H11*H12*H13)</f>
        <v>-1.4979253112033195</v>
      </c>
      <c r="I14" s="21">
        <f>I10*I11*I12*I13/(1-I10*I11*I12*I13)</f>
        <v>3.369333333333334</v>
      </c>
      <c r="J14" s="22"/>
      <c r="K14" s="3"/>
      <c r="M14" s="7"/>
      <c r="N14" s="4"/>
    </row>
    <row r="15" spans="6:16" ht="15.75" thickTop="1" thickBot="1">
      <c r="G15" s="3"/>
      <c r="H15" s="3"/>
      <c r="I15" s="23"/>
      <c r="J15" s="23"/>
      <c r="K15" s="23"/>
    </row>
    <row r="16" spans="6:16" ht="15" thickTop="1">
      <c r="G16" s="34" t="s">
        <v>23</v>
      </c>
      <c r="H16" s="24"/>
      <c r="I16" s="55" t="str">
        <f>K1</f>
        <v>下期</v>
      </c>
      <c r="J16" s="56"/>
      <c r="K16" s="57"/>
    </row>
    <row r="17" spans="1:11" ht="15" thickBot="1">
      <c r="F17" s="9"/>
      <c r="G17" s="23"/>
      <c r="H17" s="25"/>
      <c r="I17" s="5" t="s">
        <v>16</v>
      </c>
      <c r="J17" s="26" t="s">
        <v>17</v>
      </c>
      <c r="K17" s="27" t="s">
        <v>18</v>
      </c>
    </row>
    <row r="18" spans="1:11" ht="15" thickTop="1">
      <c r="F18" s="10"/>
      <c r="G18" s="53" t="s">
        <v>19</v>
      </c>
      <c r="H18" s="54"/>
      <c r="I18" s="28">
        <f>H2*(1+H14)/H11</f>
        <v>-5494.1078838174271</v>
      </c>
      <c r="J18" s="28">
        <f>K2/I11</f>
        <v>48211.224000000009</v>
      </c>
      <c r="K18" s="29">
        <f>J18-I18</f>
        <v>53705.331883817438</v>
      </c>
    </row>
    <row r="19" spans="1:11">
      <c r="F19" s="10"/>
      <c r="G19" s="51" t="s">
        <v>15</v>
      </c>
      <c r="H19" s="30" t="s">
        <v>20</v>
      </c>
      <c r="I19" s="28">
        <f>H5+H6</f>
        <v>11034</v>
      </c>
      <c r="J19" s="28">
        <f>H5+H6</f>
        <v>11034</v>
      </c>
      <c r="K19" s="29">
        <f>J19-I19</f>
        <v>0</v>
      </c>
    </row>
    <row r="20" spans="1:11">
      <c r="F20" s="10"/>
      <c r="G20" s="51"/>
      <c r="H20" s="30" t="s">
        <v>21</v>
      </c>
      <c r="I20" s="28">
        <f>H4*(1+H14)</f>
        <v>-8987.5518672199178</v>
      </c>
      <c r="J20" s="28">
        <f>K4</f>
        <v>20216.000000000004</v>
      </c>
      <c r="K20" s="29">
        <f>J20-I20</f>
        <v>29203.551867219921</v>
      </c>
    </row>
    <row r="21" spans="1:11" ht="15" thickBot="1">
      <c r="F21" s="10"/>
      <c r="G21" s="52"/>
      <c r="H21" s="31" t="s">
        <v>22</v>
      </c>
      <c r="I21" s="32">
        <f>H6*H14</f>
        <v>-7540.5560165975103</v>
      </c>
      <c r="J21" s="32">
        <f>K6-H6</f>
        <v>16961.224000000006</v>
      </c>
      <c r="K21" s="33">
        <f>J21-I21</f>
        <v>24501.780016597517</v>
      </c>
    </row>
    <row r="22" spans="1:11" ht="15" thickTop="1"/>
    <row r="23" spans="1:11">
      <c r="A23" s="58" t="str">
        <f>资产周转率!H1 &amp;"可持续增长率为" &amp;ROUND(资产周转率!H14*100,2)&amp;"%。当预期增长率为"&amp;ROUND(资产周转率!I9*100,2)&amp;"%时,要求将资产周转率从"&amp;ROUND(资产周转率!H11,3)&amp;"%改变为"&amp;ROUND(资产周转率!I11,3)&amp;"；另外，相对于可持续增长，超常增长要求额外增加外部借款"&amp;ROUND(资产周转率!K21,2)</f>
        <v>本期可持续增长率为-149.79%。当预期增长率为12%时,要求将资产周转率从0.258%改变为0.066；另外，相对于可持续增长，超常增长要求额外增加外部借款24501.78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</row>
    <row r="24" spans="1:11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</row>
    <row r="25" spans="1:11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</row>
  </sheetData>
  <mergeCells count="5">
    <mergeCell ref="H1:I1"/>
    <mergeCell ref="G19:G21"/>
    <mergeCell ref="G18:H18"/>
    <mergeCell ref="I16:K16"/>
    <mergeCell ref="A23:K25"/>
  </mergeCells>
  <phoneticPr fontId="2" type="noConversion"/>
  <pageMargins left="0.75" right="0.75" top="1" bottom="1" header="0.5" footer="0.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croll Bar 2">
              <controlPr defaultSize="0" autoPict="0">
                <anchor moveWithCells="1">
                  <from>
                    <xdr:col>8</xdr:col>
                    <xdr:colOff>9525</xdr:colOff>
                    <xdr:row>1</xdr:row>
                    <xdr:rowOff>0</xdr:rowOff>
                  </from>
                  <to>
                    <xdr:col>8</xdr:col>
                    <xdr:colOff>666750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Scroll Bar 3">
              <controlPr defaultSize="0" autoPict="0">
                <anchor moveWithCells="1">
                  <from>
                    <xdr:col>8</xdr:col>
                    <xdr:colOff>9525</xdr:colOff>
                    <xdr:row>1</xdr:row>
                    <xdr:rowOff>161925</xdr:rowOff>
                  </from>
                  <to>
                    <xdr:col>8</xdr:col>
                    <xdr:colOff>666750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Scroll Bar 4">
              <controlPr defaultSize="0" autoPict="0">
                <anchor moveWithCells="1">
                  <from>
                    <xdr:col>8</xdr:col>
                    <xdr:colOff>9525</xdr:colOff>
                    <xdr:row>2</xdr:row>
                    <xdr:rowOff>161925</xdr:rowOff>
                  </from>
                  <to>
                    <xdr:col>8</xdr:col>
                    <xdr:colOff>666750</xdr:colOff>
                    <xdr:row>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Scroll Bar 5">
              <controlPr defaultSize="0" autoPict="0">
                <anchor moveWithCells="1">
                  <from>
                    <xdr:col>8</xdr:col>
                    <xdr:colOff>9525</xdr:colOff>
                    <xdr:row>3</xdr:row>
                    <xdr:rowOff>171450</xdr:rowOff>
                  </from>
                  <to>
                    <xdr:col>8</xdr:col>
                    <xdr:colOff>666750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Scroll Bar 6">
              <controlPr defaultSize="0" autoPict="0">
                <anchor moveWithCells="1">
                  <from>
                    <xdr:col>8</xdr:col>
                    <xdr:colOff>9525</xdr:colOff>
                    <xdr:row>4</xdr:row>
                    <xdr:rowOff>171450</xdr:rowOff>
                  </from>
                  <to>
                    <xdr:col>8</xdr:col>
                    <xdr:colOff>666750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Spinner 8">
              <controlPr defaultSize="0" autoPict="0">
                <anchor moveWithCells="1" sizeWithCells="1">
                  <from>
                    <xdr:col>9</xdr:col>
                    <xdr:colOff>9525</xdr:colOff>
                    <xdr:row>8</xdr:row>
                    <xdr:rowOff>0</xdr:rowOff>
                  </from>
                  <to>
                    <xdr:col>9</xdr:col>
                    <xdr:colOff>114300</xdr:colOff>
                    <xdr:row>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资产周转率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island</dc:creator>
  <cp:lastModifiedBy>张艳坤</cp:lastModifiedBy>
  <dcterms:created xsi:type="dcterms:W3CDTF">2010-10-15T14:27:29Z</dcterms:created>
  <dcterms:modified xsi:type="dcterms:W3CDTF">2014-01-29T17:34:46Z</dcterms:modified>
</cp:coreProperties>
</file>