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我的坚果云\财务会计\财务模型(58)\"/>
    </mc:Choice>
  </mc:AlternateContent>
  <bookViews>
    <workbookView xWindow="0" yWindow="105" windowWidth="20355" windowHeight="9120"/>
  </bookViews>
  <sheets>
    <sheet name="筹资决策" sheetId="1" r:id="rId1"/>
  </sheets>
  <definedNames>
    <definedName name="信用成本">#REF!</definedName>
    <definedName name="信用期">#REF!</definedName>
    <definedName name="折扣">#REF!</definedName>
    <definedName name="折扣期">#REF!</definedName>
  </definedNames>
  <calcPr calcId="152511"/>
</workbook>
</file>

<file path=xl/calcChain.xml><?xml version="1.0" encoding="utf-8"?>
<calcChain xmlns="http://schemas.openxmlformats.org/spreadsheetml/2006/main">
  <c r="D19" i="1" l="1"/>
  <c r="D25" i="1" s="1"/>
  <c r="D20" i="1"/>
  <c r="K2" i="1" s="1"/>
  <c r="D18" i="1"/>
  <c r="J2" i="1"/>
  <c r="L2" i="1"/>
  <c r="J3" i="1"/>
  <c r="J4" i="1"/>
  <c r="K4" i="1" s="1"/>
  <c r="J5" i="1"/>
  <c r="L5" i="1" s="1"/>
  <c r="K5" i="1"/>
  <c r="J6" i="1"/>
  <c r="L6" i="1"/>
  <c r="J7" i="1"/>
  <c r="J8" i="1"/>
  <c r="K8" i="1" s="1"/>
  <c r="J9" i="1"/>
  <c r="L9" i="1" s="1"/>
  <c r="K9" i="1"/>
  <c r="J10" i="1"/>
  <c r="L10" i="1"/>
  <c r="J11" i="1"/>
  <c r="J12" i="1"/>
  <c r="K12" i="1" s="1"/>
  <c r="L11" i="1" l="1"/>
  <c r="K10" i="1"/>
  <c r="L7" i="1"/>
  <c r="K6" i="1"/>
  <c r="L3" i="1"/>
  <c r="D26" i="1"/>
  <c r="B29" i="1" s="1"/>
  <c r="L12" i="1"/>
  <c r="K11" i="1"/>
  <c r="L8" i="1"/>
  <c r="K7" i="1"/>
  <c r="J15" i="1" s="1"/>
  <c r="L4" i="1"/>
  <c r="K3" i="1"/>
  <c r="J16" i="1" s="1"/>
</calcChain>
</file>

<file path=xl/sharedStrings.xml><?xml version="1.0" encoding="utf-8"?>
<sst xmlns="http://schemas.openxmlformats.org/spreadsheetml/2006/main" count="15" uniqueCount="14">
  <si>
    <t>权益筹资权益净利率</t>
    <phoneticPr fontId="2" type="noConversion"/>
  </si>
  <si>
    <t>负债筹资权益净利率</t>
    <phoneticPr fontId="2" type="noConversion"/>
  </si>
  <si>
    <t>销售额</t>
    <phoneticPr fontId="2" type="noConversion"/>
  </si>
  <si>
    <t>追加筹资</t>
    <phoneticPr fontId="2" type="noConversion"/>
  </si>
  <si>
    <t>所得税率</t>
    <phoneticPr fontId="2" type="noConversion"/>
  </si>
  <si>
    <t>变动成本率</t>
    <phoneticPr fontId="2" type="noConversion"/>
  </si>
  <si>
    <t>债务利率</t>
    <phoneticPr fontId="2" type="noConversion"/>
  </si>
  <si>
    <t>固定成本</t>
    <phoneticPr fontId="2" type="noConversion"/>
  </si>
  <si>
    <t>权益资本</t>
    <phoneticPr fontId="2" type="noConversion"/>
  </si>
  <si>
    <t>权益</t>
    <phoneticPr fontId="2" type="noConversion"/>
  </si>
  <si>
    <t>负债</t>
    <phoneticPr fontId="2" type="noConversion"/>
  </si>
  <si>
    <t>债务资本</t>
    <phoneticPr fontId="2" type="noConversion"/>
  </si>
  <si>
    <t>变量</t>
    <phoneticPr fontId="2" type="noConversion"/>
  </si>
  <si>
    <t>计算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</si>
</sst>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6" x14ac:knownFonts="1"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2"/>
      <color indexed="10"/>
      <name val="宋体"/>
      <family val="3"/>
      <charset val="134"/>
    </font>
    <font>
      <sz val="14"/>
      <name val="宋体"/>
      <family val="3"/>
      <charset val="134"/>
    </font>
    <font>
      <sz val="14"/>
      <color indexed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176" fontId="2" fillId="0" borderId="0" xfId="2" applyNumberFormat="1" applyFont="1" applyFill="1" applyBorder="1"/>
    <xf numFmtId="0" fontId="2" fillId="0" borderId="0" xfId="2" applyFont="1" applyFill="1" applyBorder="1"/>
    <xf numFmtId="0" fontId="2" fillId="0" borderId="0" xfId="0" applyFont="1" applyFill="1">
      <alignment vertical="center"/>
    </xf>
    <xf numFmtId="10" fontId="2" fillId="0" borderId="1" xfId="1" applyNumberFormat="1" applyFont="1" applyFill="1" applyBorder="1" applyAlignment="1"/>
    <xf numFmtId="0" fontId="2" fillId="0" borderId="1" xfId="2" applyFont="1" applyFill="1" applyBorder="1"/>
    <xf numFmtId="0" fontId="2" fillId="0" borderId="1" xfId="2" applyFont="1" applyFill="1" applyBorder="1" applyAlignment="1">
      <alignment horizontal="center"/>
    </xf>
    <xf numFmtId="9" fontId="2" fillId="0" borderId="1" xfId="2" applyNumberFormat="1" applyFont="1" applyFill="1" applyBorder="1"/>
    <xf numFmtId="10" fontId="2" fillId="0" borderId="0" xfId="2" applyNumberFormat="1" applyFont="1" applyFill="1" applyBorder="1"/>
    <xf numFmtId="0" fontId="2" fillId="0" borderId="2" xfId="2" applyFont="1" applyFill="1" applyBorder="1" applyAlignment="1">
      <alignment horizontal="center"/>
    </xf>
    <xf numFmtId="0" fontId="2" fillId="0" borderId="2" xfId="2" applyFont="1" applyFill="1" applyBorder="1"/>
    <xf numFmtId="0" fontId="2" fillId="0" borderId="3" xfId="2" applyFont="1" applyFill="1" applyBorder="1" applyAlignment="1">
      <alignment horizontal="center"/>
    </xf>
    <xf numFmtId="10" fontId="2" fillId="0" borderId="3" xfId="1" applyNumberFormat="1" applyFont="1" applyFill="1" applyBorder="1" applyAlignment="1"/>
    <xf numFmtId="0" fontId="0" fillId="2" borderId="0" xfId="0" applyFill="1">
      <alignment vertical="center"/>
    </xf>
    <xf numFmtId="0" fontId="2" fillId="2" borderId="0" xfId="2" applyFont="1" applyFill="1" applyBorder="1" applyAlignment="1">
      <alignment horizontal="center"/>
    </xf>
    <xf numFmtId="0" fontId="2" fillId="2" borderId="0" xfId="2" applyFont="1" applyFill="1" applyBorder="1"/>
    <xf numFmtId="0" fontId="0" fillId="3" borderId="0" xfId="0" applyFill="1">
      <alignment vertical="center"/>
    </xf>
    <xf numFmtId="0" fontId="2" fillId="3" borderId="0" xfId="2" applyFont="1" applyFill="1" applyBorder="1"/>
    <xf numFmtId="0" fontId="4" fillId="3" borderId="0" xfId="2" applyFont="1" applyFill="1" applyBorder="1" applyAlignment="1">
      <alignment horizontal="left"/>
    </xf>
    <xf numFmtId="0" fontId="5" fillId="2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</cellXfs>
  <cellStyles count="3">
    <cellStyle name="百分比" xfId="1" builtinId="5"/>
    <cellStyle name="常规" xfId="0" builtinId="0"/>
    <cellStyle name="常规_23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517241379310345"/>
          <c:y val="0.1008405430191025"/>
          <c:w val="0.78448275862068961"/>
          <c:h val="0.60504325811461501"/>
        </c:manualLayout>
      </c:layout>
      <c:scatterChart>
        <c:scatterStyle val="lineMarker"/>
        <c:varyColors val="0"/>
        <c:ser>
          <c:idx val="0"/>
          <c:order val="0"/>
          <c:tx>
            <c:v>负债筹资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筹资决策!$J$2:$J$12</c:f>
              <c:numCache>
                <c:formatCode>General</c:formatCode>
                <c:ptCount val="11"/>
                <c:pt idx="0">
                  <c:v>520.5</c:v>
                </c:pt>
                <c:pt idx="1">
                  <c:v>624.6</c:v>
                </c:pt>
                <c:pt idx="2">
                  <c:v>728.69999999999993</c:v>
                </c:pt>
                <c:pt idx="3">
                  <c:v>832.80000000000007</c:v>
                </c:pt>
                <c:pt idx="4">
                  <c:v>936.9</c:v>
                </c:pt>
                <c:pt idx="5">
                  <c:v>1041</c:v>
                </c:pt>
                <c:pt idx="6">
                  <c:v>1145.1000000000001</c:v>
                </c:pt>
                <c:pt idx="7">
                  <c:v>1249.2</c:v>
                </c:pt>
                <c:pt idx="8">
                  <c:v>1353.3</c:v>
                </c:pt>
                <c:pt idx="9">
                  <c:v>1457.3999999999999</c:v>
                </c:pt>
                <c:pt idx="10">
                  <c:v>1561.5</c:v>
                </c:pt>
              </c:numCache>
            </c:numRef>
          </c:xVal>
          <c:yVal>
            <c:numRef>
              <c:f>筹资决策!$K$2:$K$12</c:f>
              <c:numCache>
                <c:formatCode>0.00%</c:formatCode>
                <c:ptCount val="11"/>
                <c:pt idx="0">
                  <c:v>-4.2612000000000011E-2</c:v>
                </c:pt>
                <c:pt idx="1">
                  <c:v>1.3185600000000042E-2</c:v>
                </c:pt>
                <c:pt idx="2">
                  <c:v>6.8983199999999939E-2</c:v>
                </c:pt>
                <c:pt idx="3">
                  <c:v>0.12478080000000007</c:v>
                </c:pt>
                <c:pt idx="4">
                  <c:v>0.18057839999999997</c:v>
                </c:pt>
                <c:pt idx="5">
                  <c:v>0.23637599999999995</c:v>
                </c:pt>
                <c:pt idx="6">
                  <c:v>0.29217360000000009</c:v>
                </c:pt>
                <c:pt idx="7">
                  <c:v>0.34797120000000009</c:v>
                </c:pt>
                <c:pt idx="8">
                  <c:v>0.40376879999999998</c:v>
                </c:pt>
                <c:pt idx="9">
                  <c:v>0.45956639999999988</c:v>
                </c:pt>
                <c:pt idx="10">
                  <c:v>0.51536399999999993</c:v>
                </c:pt>
              </c:numCache>
            </c:numRef>
          </c:yVal>
          <c:smooth val="0"/>
        </c:ser>
        <c:ser>
          <c:idx val="1"/>
          <c:order val="1"/>
          <c:tx>
            <c:v>权益筹资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筹资决策!$J$2:$J$12</c:f>
              <c:numCache>
                <c:formatCode>General</c:formatCode>
                <c:ptCount val="11"/>
                <c:pt idx="0">
                  <c:v>520.5</c:v>
                </c:pt>
                <c:pt idx="1">
                  <c:v>624.6</c:v>
                </c:pt>
                <c:pt idx="2">
                  <c:v>728.69999999999993</c:v>
                </c:pt>
                <c:pt idx="3">
                  <c:v>832.80000000000007</c:v>
                </c:pt>
                <c:pt idx="4">
                  <c:v>936.9</c:v>
                </c:pt>
                <c:pt idx="5">
                  <c:v>1041</c:v>
                </c:pt>
                <c:pt idx="6">
                  <c:v>1145.1000000000001</c:v>
                </c:pt>
                <c:pt idx="7">
                  <c:v>1249.2</c:v>
                </c:pt>
                <c:pt idx="8">
                  <c:v>1353.3</c:v>
                </c:pt>
                <c:pt idx="9">
                  <c:v>1457.3999999999999</c:v>
                </c:pt>
                <c:pt idx="10">
                  <c:v>1561.5</c:v>
                </c:pt>
              </c:numCache>
            </c:numRef>
          </c:xVal>
          <c:yVal>
            <c:numRef>
              <c:f>筹资决策!$L$2:$L$12</c:f>
              <c:numCache>
                <c:formatCode>0.00%</c:formatCode>
                <c:ptCount val="11"/>
                <c:pt idx="0">
                  <c:v>3.5174999999999903E-3</c:v>
                </c:pt>
                <c:pt idx="1">
                  <c:v>3.8391000000000022E-2</c:v>
                </c:pt>
                <c:pt idx="2">
                  <c:v>7.3264499999999955E-2</c:v>
                </c:pt>
                <c:pt idx="3">
                  <c:v>0.10813800000000004</c:v>
                </c:pt>
                <c:pt idx="4">
                  <c:v>0.14301149999999999</c:v>
                </c:pt>
                <c:pt idx="5">
                  <c:v>0.17788499999999996</c:v>
                </c:pt>
                <c:pt idx="6">
                  <c:v>0.21275850000000004</c:v>
                </c:pt>
                <c:pt idx="7">
                  <c:v>0.24763200000000002</c:v>
                </c:pt>
                <c:pt idx="8">
                  <c:v>0.28250550000000002</c:v>
                </c:pt>
                <c:pt idx="9">
                  <c:v>0.31737899999999991</c:v>
                </c:pt>
                <c:pt idx="10">
                  <c:v>0.35225249999999997</c:v>
                </c:pt>
              </c:numCache>
            </c:numRef>
          </c:yVal>
          <c:smooth val="0"/>
        </c:ser>
        <c:ser>
          <c:idx val="3"/>
          <c:order val="2"/>
          <c:spPr>
            <a:ln w="25400" cap="rnd">
              <a:noFill/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4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筹资决策!$D$22</c:f>
              <c:numCache>
                <c:formatCode>General</c:formatCode>
                <c:ptCount val="1"/>
                <c:pt idx="0">
                  <c:v>1041</c:v>
                </c:pt>
              </c:numCache>
            </c:numRef>
          </c:xVal>
          <c:yVal>
            <c:numRef>
              <c:f>筹资决策!$D$25</c:f>
              <c:numCache>
                <c:formatCode>0.00%</c:formatCode>
                <c:ptCount val="1"/>
                <c:pt idx="0">
                  <c:v>0.23637599999999995</c:v>
                </c:pt>
              </c:numCache>
            </c:numRef>
          </c:yVal>
          <c:smooth val="0"/>
        </c:ser>
        <c:ser>
          <c:idx val="4"/>
          <c:order val="3"/>
          <c:spPr>
            <a:ln w="25400" cap="rnd">
              <a:noFill/>
            </a:ln>
            <a:effectLst>
              <a:glow rad="139700">
                <a:schemeClr val="accent5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5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筹资决策!$D$22</c:f>
              <c:numCache>
                <c:formatCode>General</c:formatCode>
                <c:ptCount val="1"/>
                <c:pt idx="0">
                  <c:v>1041</c:v>
                </c:pt>
              </c:numCache>
            </c:numRef>
          </c:xVal>
          <c:yVal>
            <c:numRef>
              <c:f>筹资决策!$D$26</c:f>
              <c:numCache>
                <c:formatCode>0.00%</c:formatCode>
                <c:ptCount val="1"/>
                <c:pt idx="0">
                  <c:v>0.17788499999999996</c:v>
                </c:pt>
              </c:numCache>
            </c:numRef>
          </c:yVal>
          <c:smooth val="0"/>
        </c:ser>
        <c:ser>
          <c:idx val="5"/>
          <c:order val="4"/>
          <c:spPr>
            <a:ln w="22225" cap="rnd">
              <a:solidFill>
                <a:schemeClr val="accent6"/>
              </a:solidFill>
            </a:ln>
            <a:effectLst>
              <a:glow rad="139700">
                <a:schemeClr val="accent6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xVal>
            <c:numRef>
              <c:f>(筹资决策!$D$22,筹资决策!$D$22)</c:f>
              <c:numCache>
                <c:formatCode>General</c:formatCode>
                <c:ptCount val="2"/>
                <c:pt idx="0">
                  <c:v>1041</c:v>
                </c:pt>
                <c:pt idx="1">
                  <c:v>1041</c:v>
                </c:pt>
              </c:numCache>
            </c:numRef>
          </c:xVal>
          <c:yVal>
            <c:numRef>
              <c:f>(筹资决策!$J$15,筹资决策!$J$16)</c:f>
              <c:numCache>
                <c:formatCode>0.00%</c:formatCode>
                <c:ptCount val="2"/>
                <c:pt idx="0">
                  <c:v>-4.2612000000000011E-2</c:v>
                </c:pt>
                <c:pt idx="1">
                  <c:v>0.51536399999999993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5085072"/>
        <c:axId val="335085632"/>
      </c:scatterChart>
      <c:valAx>
        <c:axId val="335085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/>
                  <a:t>销售额</a:t>
                </a:r>
              </a:p>
            </c:rich>
          </c:tx>
          <c:layout>
            <c:manualLayout>
              <c:xMode val="edge"/>
              <c:yMode val="edge"/>
              <c:x val="0.50215517241379315"/>
              <c:y val="0.7436990047658810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335085632"/>
        <c:crosses val="autoZero"/>
        <c:crossBetween val="midCat"/>
      </c:valAx>
      <c:valAx>
        <c:axId val="335085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/>
                  <a:t>权益净利率</a:t>
                </a:r>
              </a:p>
            </c:rich>
          </c:tx>
          <c:layout>
            <c:manualLayout>
              <c:xMode val="edge"/>
              <c:yMode val="edge"/>
              <c:x val="3.4482758620689655E-2"/>
              <c:y val="0.260504736132681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3350850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 alignWithMargins="0"/>
    <c:pageMargins b="1" l="0.75" r="0.75" t="1" header="0.5" footer="0.5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Scroll" dx="16" fmlaLink="$D$15" horiz="1" max="10000" page="10" val="200"/>
</file>

<file path=xl/ctrlProps/ctrlProp2.xml><?xml version="1.0" encoding="utf-8"?>
<formControlPr xmlns="http://schemas.microsoft.com/office/spreadsheetml/2009/9/main" objectType="Scroll" dx="16" fmlaLink="$D$16" horiz="1" max="1000" page="10" val="500"/>
</file>

<file path=xl/ctrlProps/ctrlProp3.xml><?xml version="1.0" encoding="utf-8"?>
<formControlPr xmlns="http://schemas.microsoft.com/office/spreadsheetml/2009/9/main" objectType="Scroll" dx="16" fmlaLink="$D$17" horiz="1" max="10000" page="10" val="180"/>
</file>

<file path=xl/ctrlProps/ctrlProp4.xml><?xml version="1.0" encoding="utf-8"?>
<formControlPr xmlns="http://schemas.microsoft.com/office/spreadsheetml/2009/9/main" objectType="Scroll" dx="16" fmlaLink="$J$18" horiz="1" max="100" page="10" val="12"/>
</file>

<file path=xl/ctrlProps/ctrlProp5.xml><?xml version="1.0" encoding="utf-8"?>
<formControlPr xmlns="http://schemas.microsoft.com/office/spreadsheetml/2009/9/main" objectType="Scroll" dx="16" fmlaLink="$J$19" horiz="1" max="100" page="10" val="60"/>
</file>

<file path=xl/ctrlProps/ctrlProp6.xml><?xml version="1.0" encoding="utf-8"?>
<formControlPr xmlns="http://schemas.microsoft.com/office/spreadsheetml/2009/9/main" objectType="Scroll" dx="16" fmlaLink="$J$20" horiz="1" max="100" page="10" val="33"/>
</file>

<file path=xl/ctrlProps/ctrlProp7.xml><?xml version="1.0" encoding="utf-8"?>
<formControlPr xmlns="http://schemas.microsoft.com/office/spreadsheetml/2009/9/main" objectType="Scroll" dx="16" fmlaLink="$D$21" horiz="1" max="10000" page="10" val="300"/>
</file>

<file path=xl/ctrlProps/ctrlProp8.xml><?xml version="1.0" encoding="utf-8"?>
<formControlPr xmlns="http://schemas.microsoft.com/office/spreadsheetml/2009/9/main" objectType="Scroll" dx="16" fmlaLink="$D$22" horiz="1" max="10000" page="10" val="104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7</xdr:col>
      <xdr:colOff>228600</xdr:colOff>
      <xdr:row>12</xdr:row>
      <xdr:rowOff>95250</xdr:rowOff>
    </xdr:to>
    <xdr:graphicFrame macro="">
      <xdr:nvGraphicFramePr>
        <xdr:cNvPr id="1025" name="图表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14</xdr:row>
          <xdr:rowOff>19050</xdr:rowOff>
        </xdr:from>
        <xdr:to>
          <xdr:col>4</xdr:col>
          <xdr:colOff>533400</xdr:colOff>
          <xdr:row>15</xdr:row>
          <xdr:rowOff>0</xdr:rowOff>
        </xdr:to>
        <xdr:sp macro="" textlink="">
          <xdr:nvSpPr>
            <xdr:cNvPr id="1026" name="Scroll Ba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15</xdr:row>
          <xdr:rowOff>0</xdr:rowOff>
        </xdr:from>
        <xdr:to>
          <xdr:col>4</xdr:col>
          <xdr:colOff>533400</xdr:colOff>
          <xdr:row>15</xdr:row>
          <xdr:rowOff>161925</xdr:rowOff>
        </xdr:to>
        <xdr:sp macro="" textlink="">
          <xdr:nvSpPr>
            <xdr:cNvPr id="1027" name="Scroll Ba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16</xdr:row>
          <xdr:rowOff>9525</xdr:rowOff>
        </xdr:from>
        <xdr:to>
          <xdr:col>4</xdr:col>
          <xdr:colOff>533400</xdr:colOff>
          <xdr:row>16</xdr:row>
          <xdr:rowOff>171450</xdr:rowOff>
        </xdr:to>
        <xdr:sp macro="" textlink="">
          <xdr:nvSpPr>
            <xdr:cNvPr id="1028" name="Scroll Ba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16</xdr:row>
          <xdr:rowOff>171450</xdr:rowOff>
        </xdr:from>
        <xdr:to>
          <xdr:col>4</xdr:col>
          <xdr:colOff>533400</xdr:colOff>
          <xdr:row>17</xdr:row>
          <xdr:rowOff>152400</xdr:rowOff>
        </xdr:to>
        <xdr:sp macro="" textlink="">
          <xdr:nvSpPr>
            <xdr:cNvPr id="1029" name="Scroll Bar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18</xdr:row>
          <xdr:rowOff>9525</xdr:rowOff>
        </xdr:from>
        <xdr:to>
          <xdr:col>4</xdr:col>
          <xdr:colOff>533400</xdr:colOff>
          <xdr:row>18</xdr:row>
          <xdr:rowOff>171450</xdr:rowOff>
        </xdr:to>
        <xdr:sp macro="" textlink="">
          <xdr:nvSpPr>
            <xdr:cNvPr id="1030" name="Scroll Bar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18</xdr:row>
          <xdr:rowOff>171450</xdr:rowOff>
        </xdr:from>
        <xdr:to>
          <xdr:col>4</xdr:col>
          <xdr:colOff>533400</xdr:colOff>
          <xdr:row>19</xdr:row>
          <xdr:rowOff>152400</xdr:rowOff>
        </xdr:to>
        <xdr:sp macro="" textlink="">
          <xdr:nvSpPr>
            <xdr:cNvPr id="1031" name="Scroll Bar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20</xdr:row>
          <xdr:rowOff>0</xdr:rowOff>
        </xdr:from>
        <xdr:to>
          <xdr:col>4</xdr:col>
          <xdr:colOff>533400</xdr:colOff>
          <xdr:row>20</xdr:row>
          <xdr:rowOff>161925</xdr:rowOff>
        </xdr:to>
        <xdr:sp macro="" textlink="">
          <xdr:nvSpPr>
            <xdr:cNvPr id="1032" name="Scroll Bar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20</xdr:row>
          <xdr:rowOff>161925</xdr:rowOff>
        </xdr:from>
        <xdr:to>
          <xdr:col>4</xdr:col>
          <xdr:colOff>533400</xdr:colOff>
          <xdr:row>21</xdr:row>
          <xdr:rowOff>142875</xdr:rowOff>
        </xdr:to>
        <xdr:sp macro="" textlink="">
          <xdr:nvSpPr>
            <xdr:cNvPr id="1033" name="Scroll Bar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454545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O30"/>
  <sheetViews>
    <sheetView showGridLines="0" tabSelected="1" workbookViewId="0">
      <selection activeCell="I18" sqref="I18"/>
    </sheetView>
  </sheetViews>
  <sheetFormatPr defaultRowHeight="14.25" x14ac:dyDescent="0.15"/>
  <cols>
    <col min="2" max="2" width="3.5" customWidth="1"/>
    <col min="3" max="3" width="17.25" bestFit="1" customWidth="1"/>
    <col min="4" max="4" width="6" bestFit="1" customWidth="1"/>
    <col min="5" max="5" width="7.125" customWidth="1"/>
    <col min="6" max="6" width="3.125" customWidth="1"/>
    <col min="10" max="12" width="6.75" bestFit="1" customWidth="1"/>
  </cols>
  <sheetData>
    <row r="1" spans="2:15" x14ac:dyDescent="0.15">
      <c r="J1" s="5" t="s">
        <v>2</v>
      </c>
      <c r="K1" s="5" t="s">
        <v>10</v>
      </c>
      <c r="L1" s="5" t="s">
        <v>9</v>
      </c>
      <c r="O1" s="2"/>
    </row>
    <row r="2" spans="2:15" x14ac:dyDescent="0.15">
      <c r="J2" s="5">
        <f>0.5*$D$22</f>
        <v>520.5</v>
      </c>
      <c r="K2" s="4">
        <f t="shared" ref="K2:K12" si="0">(J2-J2*$D$19-$D$17-($D$21+$D$15)*$D$18)*(1-$D$20)/$D$16</f>
        <v>-4.2612000000000011E-2</v>
      </c>
      <c r="L2" s="4">
        <f t="shared" ref="L2:L12" si="1">(J2-J2*$D$19-$D$17-$D$15*$D$18)*(1-$D$20)/($D$16+$D$21)</f>
        <v>3.5174999999999903E-3</v>
      </c>
    </row>
    <row r="3" spans="2:15" x14ac:dyDescent="0.15">
      <c r="J3" s="5">
        <f>0.6*$D$22</f>
        <v>624.6</v>
      </c>
      <c r="K3" s="4">
        <f t="shared" si="0"/>
        <v>1.3185600000000042E-2</v>
      </c>
      <c r="L3" s="4">
        <f t="shared" si="1"/>
        <v>3.8391000000000022E-2</v>
      </c>
    </row>
    <row r="4" spans="2:15" x14ac:dyDescent="0.15">
      <c r="J4" s="5">
        <f>0.7*$D$22</f>
        <v>728.69999999999993</v>
      </c>
      <c r="K4" s="4">
        <f t="shared" si="0"/>
        <v>6.8983199999999939E-2</v>
      </c>
      <c r="L4" s="4">
        <f t="shared" si="1"/>
        <v>7.3264499999999955E-2</v>
      </c>
      <c r="O4" s="2"/>
    </row>
    <row r="5" spans="2:15" x14ac:dyDescent="0.15">
      <c r="J5" s="5">
        <f>0.8*$D$22</f>
        <v>832.80000000000007</v>
      </c>
      <c r="K5" s="4">
        <f t="shared" si="0"/>
        <v>0.12478080000000007</v>
      </c>
      <c r="L5" s="4">
        <f t="shared" si="1"/>
        <v>0.10813800000000004</v>
      </c>
      <c r="O5" s="2"/>
    </row>
    <row r="6" spans="2:15" x14ac:dyDescent="0.15">
      <c r="J6" s="5">
        <f>0.9*$D$22</f>
        <v>936.9</v>
      </c>
      <c r="K6" s="4">
        <f t="shared" si="0"/>
        <v>0.18057839999999997</v>
      </c>
      <c r="L6" s="4">
        <f t="shared" si="1"/>
        <v>0.14301149999999999</v>
      </c>
      <c r="O6" s="2"/>
    </row>
    <row r="7" spans="2:15" x14ac:dyDescent="0.15">
      <c r="J7" s="5">
        <f>$D$22</f>
        <v>1041</v>
      </c>
      <c r="K7" s="4">
        <f t="shared" si="0"/>
        <v>0.23637599999999995</v>
      </c>
      <c r="L7" s="4">
        <f t="shared" si="1"/>
        <v>0.17788499999999996</v>
      </c>
      <c r="O7" s="2"/>
    </row>
    <row r="8" spans="2:15" x14ac:dyDescent="0.15">
      <c r="J8" s="5">
        <f>1.1*$D$22</f>
        <v>1145.1000000000001</v>
      </c>
      <c r="K8" s="4">
        <f t="shared" si="0"/>
        <v>0.29217360000000009</v>
      </c>
      <c r="L8" s="4">
        <f t="shared" si="1"/>
        <v>0.21275850000000004</v>
      </c>
      <c r="O8" s="2"/>
    </row>
    <row r="9" spans="2:15" x14ac:dyDescent="0.15">
      <c r="J9" s="5">
        <f>1.2*$D$22</f>
        <v>1249.2</v>
      </c>
      <c r="K9" s="4">
        <f t="shared" si="0"/>
        <v>0.34797120000000009</v>
      </c>
      <c r="L9" s="4">
        <f t="shared" si="1"/>
        <v>0.24763200000000002</v>
      </c>
      <c r="O9" s="2"/>
    </row>
    <row r="10" spans="2:15" x14ac:dyDescent="0.15">
      <c r="J10" s="5">
        <f>1.3*$D$22</f>
        <v>1353.3</v>
      </c>
      <c r="K10" s="4">
        <f t="shared" si="0"/>
        <v>0.40376879999999998</v>
      </c>
      <c r="L10" s="4">
        <f t="shared" si="1"/>
        <v>0.28250550000000002</v>
      </c>
      <c r="O10" s="2"/>
    </row>
    <row r="11" spans="2:15" x14ac:dyDescent="0.15">
      <c r="J11" s="5">
        <f>1.4*$D$22</f>
        <v>1457.3999999999999</v>
      </c>
      <c r="K11" s="4">
        <f t="shared" si="0"/>
        <v>0.45956639999999988</v>
      </c>
      <c r="L11" s="4">
        <f t="shared" si="1"/>
        <v>0.31737899999999991</v>
      </c>
      <c r="O11" s="2"/>
    </row>
    <row r="12" spans="2:15" x14ac:dyDescent="0.15">
      <c r="J12" s="5">
        <f>1.5*$D$22</f>
        <v>1561.5</v>
      </c>
      <c r="K12" s="4">
        <f t="shared" si="0"/>
        <v>0.51536399999999993</v>
      </c>
      <c r="L12" s="4">
        <f t="shared" si="1"/>
        <v>0.35225249999999997</v>
      </c>
      <c r="O12" s="2"/>
    </row>
    <row r="13" spans="2:15" x14ac:dyDescent="0.15">
      <c r="J13" s="3"/>
      <c r="K13" s="3"/>
      <c r="L13" s="2"/>
      <c r="M13" s="2"/>
      <c r="N13" s="2"/>
      <c r="O13" s="1"/>
    </row>
    <row r="14" spans="2:15" ht="18.75" x14ac:dyDescent="0.15">
      <c r="B14" s="13"/>
      <c r="C14" s="19" t="s">
        <v>12</v>
      </c>
      <c r="D14" s="13"/>
      <c r="E14" s="13"/>
      <c r="F14" s="13"/>
      <c r="J14" s="3"/>
      <c r="K14" s="3"/>
      <c r="L14" s="3"/>
      <c r="M14" s="3"/>
      <c r="N14" s="2"/>
      <c r="O14" s="1"/>
    </row>
    <row r="15" spans="2:15" x14ac:dyDescent="0.15">
      <c r="B15" s="13"/>
      <c r="C15" s="6" t="s">
        <v>11</v>
      </c>
      <c r="D15" s="5">
        <v>200</v>
      </c>
      <c r="F15" s="13"/>
      <c r="J15" s="8">
        <f>MIN(K2:L12)</f>
        <v>-4.2612000000000011E-2</v>
      </c>
    </row>
    <row r="16" spans="2:15" x14ac:dyDescent="0.15">
      <c r="B16" s="13"/>
      <c r="C16" s="6" t="s">
        <v>8</v>
      </c>
      <c r="D16" s="5">
        <v>500</v>
      </c>
      <c r="F16" s="13"/>
      <c r="J16" s="8">
        <f>MAX(K2:L12)</f>
        <v>0.51536399999999993</v>
      </c>
    </row>
    <row r="17" spans="2:10" x14ac:dyDescent="0.15">
      <c r="B17" s="13"/>
      <c r="C17" s="6" t="s">
        <v>7</v>
      </c>
      <c r="D17" s="5">
        <v>180</v>
      </c>
      <c r="F17" s="13"/>
    </row>
    <row r="18" spans="2:10" x14ac:dyDescent="0.15">
      <c r="B18" s="13"/>
      <c r="C18" s="6" t="s">
        <v>6</v>
      </c>
      <c r="D18" s="7">
        <f>J18/100</f>
        <v>0.12</v>
      </c>
      <c r="F18" s="13"/>
      <c r="J18">
        <v>12</v>
      </c>
    </row>
    <row r="19" spans="2:10" x14ac:dyDescent="0.15">
      <c r="B19" s="13"/>
      <c r="C19" s="6" t="s">
        <v>5</v>
      </c>
      <c r="D19" s="7">
        <f>J19/100</f>
        <v>0.6</v>
      </c>
      <c r="F19" s="13"/>
      <c r="J19">
        <v>60</v>
      </c>
    </row>
    <row r="20" spans="2:10" x14ac:dyDescent="0.15">
      <c r="B20" s="13"/>
      <c r="C20" s="6" t="s">
        <v>4</v>
      </c>
      <c r="D20" s="7">
        <f>J20/100</f>
        <v>0.33</v>
      </c>
      <c r="F20" s="13"/>
      <c r="J20">
        <v>33</v>
      </c>
    </row>
    <row r="21" spans="2:10" x14ac:dyDescent="0.15">
      <c r="B21" s="13"/>
      <c r="C21" s="6" t="s">
        <v>3</v>
      </c>
      <c r="D21" s="5">
        <v>300</v>
      </c>
      <c r="F21" s="13"/>
    </row>
    <row r="22" spans="2:10" x14ac:dyDescent="0.15">
      <c r="B22" s="13"/>
      <c r="C22" s="9" t="s">
        <v>2</v>
      </c>
      <c r="D22" s="10">
        <v>1041</v>
      </c>
      <c r="F22" s="13"/>
    </row>
    <row r="23" spans="2:10" x14ac:dyDescent="0.15">
      <c r="B23" s="13"/>
      <c r="C23" s="14"/>
      <c r="D23" s="15"/>
      <c r="E23" s="13"/>
      <c r="F23" s="13"/>
    </row>
    <row r="24" spans="2:10" ht="18.75" x14ac:dyDescent="0.25">
      <c r="B24" s="16"/>
      <c r="C24" s="18" t="s">
        <v>13</v>
      </c>
      <c r="D24" s="17"/>
      <c r="E24" s="16"/>
    </row>
    <row r="25" spans="2:10" x14ac:dyDescent="0.15">
      <c r="B25" s="16"/>
      <c r="C25" s="11" t="s">
        <v>1</v>
      </c>
      <c r="D25" s="12">
        <f>(D22-D22*$D$19-$D$17-($D$21+$D$15)*$D$18)*(1-$D$20)/$D$16</f>
        <v>0.23637599999999995</v>
      </c>
      <c r="E25" s="16"/>
    </row>
    <row r="26" spans="2:10" x14ac:dyDescent="0.15">
      <c r="B26" s="16"/>
      <c r="C26" s="6" t="s">
        <v>0</v>
      </c>
      <c r="D26" s="4">
        <f>(D22-D22*$D$19-$D$17-$D$15*$D$18)*(1-$D$20)/($D$16+$D$21)</f>
        <v>0.17788499999999996</v>
      </c>
      <c r="E26" s="16"/>
    </row>
    <row r="27" spans="2:10" x14ac:dyDescent="0.15">
      <c r="B27" s="16"/>
      <c r="C27" s="17"/>
      <c r="D27" s="17"/>
      <c r="E27" s="16"/>
    </row>
    <row r="28" spans="2:10" x14ac:dyDescent="0.15">
      <c r="C28" s="2"/>
      <c r="D28" s="2"/>
    </row>
    <row r="29" spans="2:10" x14ac:dyDescent="0.15">
      <c r="B29" s="20" t="str">
        <f>IF(D25&gt;D26,"建议采用负债方式筹资","建议采用权益方式筹资")</f>
        <v>建议采用负债方式筹资</v>
      </c>
      <c r="C29" s="20"/>
      <c r="D29" s="20"/>
      <c r="E29" s="20"/>
    </row>
    <row r="30" spans="2:10" x14ac:dyDescent="0.15">
      <c r="D30" s="3"/>
    </row>
  </sheetData>
  <mergeCells count="1">
    <mergeCell ref="B29:E29"/>
  </mergeCells>
  <phoneticPr fontId="2" type="noConversion"/>
  <pageMargins left="0.75" right="0.75" top="1" bottom="1" header="0.5" footer="0.5"/>
  <pageSetup paperSize="9" orientation="portrait" horizontalDpi="200" verticalDpi="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Scroll Bar 2">
              <controlPr defaultSize="0" autoPict="0">
                <anchor moveWithCells="1">
                  <from>
                    <xdr:col>4</xdr:col>
                    <xdr:colOff>9525</xdr:colOff>
                    <xdr:row>14</xdr:row>
                    <xdr:rowOff>19050</xdr:rowOff>
                  </from>
                  <to>
                    <xdr:col>4</xdr:col>
                    <xdr:colOff>533400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Scroll Bar 3">
              <controlPr defaultSize="0" autoPict="0">
                <anchor moveWithCells="1">
                  <from>
                    <xdr:col>4</xdr:col>
                    <xdr:colOff>9525</xdr:colOff>
                    <xdr:row>15</xdr:row>
                    <xdr:rowOff>0</xdr:rowOff>
                  </from>
                  <to>
                    <xdr:col>4</xdr:col>
                    <xdr:colOff>533400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Scroll Bar 4">
              <controlPr defaultSize="0" autoPict="0">
                <anchor moveWithCells="1">
                  <from>
                    <xdr:col>4</xdr:col>
                    <xdr:colOff>9525</xdr:colOff>
                    <xdr:row>16</xdr:row>
                    <xdr:rowOff>9525</xdr:rowOff>
                  </from>
                  <to>
                    <xdr:col>4</xdr:col>
                    <xdr:colOff>533400</xdr:colOff>
                    <xdr:row>16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Scroll Bar 5">
              <controlPr defaultSize="0" autoPict="0">
                <anchor moveWithCells="1">
                  <from>
                    <xdr:col>4</xdr:col>
                    <xdr:colOff>9525</xdr:colOff>
                    <xdr:row>16</xdr:row>
                    <xdr:rowOff>171450</xdr:rowOff>
                  </from>
                  <to>
                    <xdr:col>4</xdr:col>
                    <xdr:colOff>533400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Scroll Bar 6">
              <controlPr defaultSize="0" autoPict="0">
                <anchor moveWithCells="1">
                  <from>
                    <xdr:col>4</xdr:col>
                    <xdr:colOff>9525</xdr:colOff>
                    <xdr:row>18</xdr:row>
                    <xdr:rowOff>9525</xdr:rowOff>
                  </from>
                  <to>
                    <xdr:col>4</xdr:col>
                    <xdr:colOff>533400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Scroll Bar 7">
              <controlPr defaultSize="0" autoPict="0">
                <anchor moveWithCells="1">
                  <from>
                    <xdr:col>4</xdr:col>
                    <xdr:colOff>9525</xdr:colOff>
                    <xdr:row>18</xdr:row>
                    <xdr:rowOff>171450</xdr:rowOff>
                  </from>
                  <to>
                    <xdr:col>4</xdr:col>
                    <xdr:colOff>533400</xdr:colOff>
                    <xdr:row>19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Scroll Bar 8">
              <controlPr defaultSize="0" autoPict="0">
                <anchor moveWithCells="1">
                  <from>
                    <xdr:col>4</xdr:col>
                    <xdr:colOff>9525</xdr:colOff>
                    <xdr:row>20</xdr:row>
                    <xdr:rowOff>0</xdr:rowOff>
                  </from>
                  <to>
                    <xdr:col>4</xdr:col>
                    <xdr:colOff>533400</xdr:colOff>
                    <xdr:row>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Scroll Bar 9">
              <controlPr defaultSize="0" autoPict="0">
                <anchor moveWithCells="1">
                  <from>
                    <xdr:col>4</xdr:col>
                    <xdr:colOff>9525</xdr:colOff>
                    <xdr:row>20</xdr:row>
                    <xdr:rowOff>161925</xdr:rowOff>
                  </from>
                  <to>
                    <xdr:col>4</xdr:col>
                    <xdr:colOff>533400</xdr:colOff>
                    <xdr:row>21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筹资决策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island</dc:creator>
  <cp:lastModifiedBy>张艳坤</cp:lastModifiedBy>
  <dcterms:created xsi:type="dcterms:W3CDTF">2005-01-14T06:42:57Z</dcterms:created>
  <dcterms:modified xsi:type="dcterms:W3CDTF">2015-06-02T17:54:14Z</dcterms:modified>
</cp:coreProperties>
</file>