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财务会计\财务模型(58)\"/>
    </mc:Choice>
  </mc:AlternateContent>
  <bookViews>
    <workbookView xWindow="0" yWindow="105" windowWidth="20355" windowHeight="9120"/>
  </bookViews>
  <sheets>
    <sheet name="企业价值" sheetId="1" r:id="rId1"/>
  </sheets>
  <calcPr calcId="152511"/>
</workbook>
</file>

<file path=xl/calcChain.xml><?xml version="1.0" encoding="utf-8"?>
<calcChain xmlns="http://schemas.openxmlformats.org/spreadsheetml/2006/main">
  <c r="D21" i="1" l="1"/>
  <c r="D17" i="1"/>
  <c r="D28" i="1" s="1"/>
  <c r="D18" i="1"/>
  <c r="D16" i="1"/>
  <c r="E22" i="1"/>
  <c r="E21" i="1"/>
  <c r="D22" i="1"/>
  <c r="D25" i="1"/>
  <c r="D26" i="1" s="1"/>
  <c r="D27" i="1" s="1"/>
  <c r="E25" i="1"/>
  <c r="E28" i="1" s="1"/>
  <c r="E26" i="1"/>
  <c r="E27" i="1" s="1"/>
  <c r="D36" i="1"/>
  <c r="D37" i="1" s="1"/>
  <c r="D38" i="1" s="1"/>
  <c r="E36" i="1"/>
  <c r="F36" i="1" s="1"/>
  <c r="D39" i="1"/>
  <c r="F25" i="1" l="1"/>
  <c r="G36" i="1"/>
  <c r="F39" i="1"/>
  <c r="F37" i="1"/>
  <c r="F38" i="1" s="1"/>
  <c r="E29" i="1"/>
  <c r="E30" i="1" s="1"/>
  <c r="E31" i="1" s="1"/>
  <c r="E37" i="1"/>
  <c r="E38" i="1" s="1"/>
  <c r="E40" i="1" s="1"/>
  <c r="E41" i="1" s="1"/>
  <c r="G25" i="1"/>
  <c r="E39" i="1"/>
  <c r="F28" i="1" l="1"/>
  <c r="F29" i="1" s="1"/>
  <c r="F26" i="1"/>
  <c r="F27" i="1" s="1"/>
  <c r="F30" i="1" s="1"/>
  <c r="F31" i="1" s="1"/>
  <c r="G28" i="1"/>
  <c r="H25" i="1"/>
  <c r="G26" i="1"/>
  <c r="G27" i="1" s="1"/>
  <c r="G37" i="1"/>
  <c r="G38" i="1" s="1"/>
  <c r="G40" i="1" s="1"/>
  <c r="G41" i="1" s="1"/>
  <c r="H36" i="1"/>
  <c r="G39" i="1"/>
  <c r="F40" i="1"/>
  <c r="F41" i="1" s="1"/>
  <c r="G29" i="1" l="1"/>
  <c r="G30" i="1" s="1"/>
  <c r="G31" i="1" s="1"/>
  <c r="H26" i="1"/>
  <c r="H27" i="1" s="1"/>
  <c r="H28" i="1"/>
  <c r="H29" i="1" s="1"/>
  <c r="I25" i="1"/>
  <c r="H37" i="1"/>
  <c r="H38" i="1" s="1"/>
  <c r="H40" i="1" s="1"/>
  <c r="H41" i="1" s="1"/>
  <c r="I36" i="1"/>
  <c r="H39" i="1"/>
  <c r="J36" i="1" l="1"/>
  <c r="I39" i="1"/>
  <c r="I37" i="1"/>
  <c r="I38" i="1" s="1"/>
  <c r="I40" i="1" s="1"/>
  <c r="I41" i="1" s="1"/>
  <c r="H30" i="1"/>
  <c r="H31" i="1" s="1"/>
  <c r="I26" i="1"/>
  <c r="I27" i="1" s="1"/>
  <c r="I28" i="1"/>
  <c r="I29" i="1" s="1"/>
  <c r="J25" i="1"/>
  <c r="I30" i="1" l="1"/>
  <c r="I31" i="1" s="1"/>
  <c r="J39" i="1"/>
  <c r="J37" i="1"/>
  <c r="J38" i="1" s="1"/>
  <c r="J40" i="1" s="1"/>
  <c r="J42" i="1" s="1"/>
  <c r="D43" i="1" s="1"/>
  <c r="J28" i="1"/>
  <c r="J29" i="1" s="1"/>
  <c r="J26" i="1"/>
  <c r="J27" i="1" s="1"/>
  <c r="J30" i="1" s="1"/>
  <c r="J32" i="1" s="1"/>
  <c r="D33" i="1" s="1"/>
  <c r="N1" i="1" l="1"/>
  <c r="D46" i="1"/>
</calcChain>
</file>

<file path=xl/sharedStrings.xml><?xml version="1.0" encoding="utf-8"?>
<sst xmlns="http://schemas.openxmlformats.org/spreadsheetml/2006/main" count="65" uniqueCount="33">
  <si>
    <t>第6年</t>
  </si>
  <si>
    <t>第5年</t>
  </si>
  <si>
    <t>第4年</t>
  </si>
  <si>
    <t>第3年</t>
  </si>
  <si>
    <t>第2年</t>
  </si>
  <si>
    <t>经济利润法</t>
    <phoneticPr fontId="2" type="noConversion"/>
  </si>
  <si>
    <t>现金流量法</t>
    <phoneticPr fontId="2" type="noConversion"/>
  </si>
  <si>
    <t>实体价值合计</t>
    <phoneticPr fontId="2" type="noConversion"/>
  </si>
  <si>
    <t>---</t>
    <phoneticPr fontId="2" type="noConversion"/>
  </si>
  <si>
    <t>后续期价值</t>
    <phoneticPr fontId="2" type="noConversion"/>
  </si>
  <si>
    <t>成长期经济利润现值</t>
    <phoneticPr fontId="2" type="noConversion"/>
  </si>
  <si>
    <t>经济利润</t>
    <phoneticPr fontId="2" type="noConversion"/>
  </si>
  <si>
    <t>投资资本</t>
    <phoneticPr fontId="2" type="noConversion"/>
  </si>
  <si>
    <t>息前税后营业利润</t>
    <phoneticPr fontId="2" type="noConversion"/>
  </si>
  <si>
    <t>息税前营业利润</t>
    <phoneticPr fontId="2" type="noConversion"/>
  </si>
  <si>
    <t>销售收入</t>
    <phoneticPr fontId="2" type="noConversion"/>
  </si>
  <si>
    <t>第1年</t>
    <phoneticPr fontId="2" type="noConversion"/>
  </si>
  <si>
    <t>本年</t>
    <phoneticPr fontId="2" type="noConversion"/>
  </si>
  <si>
    <t>项目</t>
    <phoneticPr fontId="2" type="noConversion"/>
  </si>
  <si>
    <t>成长期现金流量现值</t>
    <phoneticPr fontId="2" type="noConversion"/>
  </si>
  <si>
    <t>实体现金流量</t>
    <phoneticPr fontId="2" type="noConversion"/>
  </si>
  <si>
    <t>净投资</t>
    <phoneticPr fontId="2" type="noConversion"/>
  </si>
  <si>
    <t>企业价值</t>
    <phoneticPr fontId="2" type="noConversion"/>
  </si>
  <si>
    <t>未来5年后</t>
    <phoneticPr fontId="2" type="noConversion"/>
  </si>
  <si>
    <t>未来5年内</t>
    <phoneticPr fontId="2" type="noConversion"/>
  </si>
  <si>
    <t>资本成本</t>
    <phoneticPr fontId="2" type="noConversion"/>
  </si>
  <si>
    <t>销售增长率</t>
    <phoneticPr fontId="2" type="noConversion"/>
  </si>
  <si>
    <t>所得税率</t>
    <phoneticPr fontId="2" type="noConversion"/>
  </si>
  <si>
    <t>总资产/销售收入</t>
    <phoneticPr fontId="2" type="noConversion"/>
  </si>
  <si>
    <t>息税前营业利润率</t>
    <phoneticPr fontId="2" type="noConversion"/>
  </si>
  <si>
    <t>本期销售收入</t>
    <phoneticPr fontId="2" type="noConversion"/>
  </si>
  <si>
    <t>计算</t>
    <phoneticPr fontId="2" type="noConversion"/>
  </si>
  <si>
    <t>变量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</si>
</sst>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;_쀀"/>
  </numFmts>
  <fonts count="7" x14ac:knownFonts="1">
    <font>
      <sz val="12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9"/>
      <name val="宋体"/>
      <family val="3"/>
      <charset val="134"/>
    </font>
    <font>
      <sz val="10"/>
      <color indexed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>
      <alignment vertical="center"/>
    </xf>
    <xf numFmtId="176" fontId="1" fillId="0" borderId="1" xfId="0" applyNumberFormat="1" applyFont="1" applyFill="1" applyBorder="1">
      <alignment vertical="center"/>
    </xf>
    <xf numFmtId="176" fontId="1" fillId="0" borderId="1" xfId="0" quotePrefix="1" applyNumberFormat="1" applyFont="1" applyFill="1" applyBorder="1" applyAlignment="1">
      <alignment horizontal="center" vertical="center"/>
    </xf>
    <xf numFmtId="176" fontId="1" fillId="0" borderId="2" xfId="0" quotePrefix="1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9" fontId="1" fillId="0" borderId="1" xfId="0" applyNumberFormat="1" applyFont="1" applyFill="1" applyBorder="1">
      <alignment vertical="center"/>
    </xf>
    <xf numFmtId="9" fontId="1" fillId="0" borderId="0" xfId="0" applyNumberFormat="1" applyFont="1" applyFill="1" applyAlignment="1">
      <alignment horizontal="left" vertical="center"/>
    </xf>
    <xf numFmtId="9" fontId="1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9" fontId="1" fillId="2" borderId="0" xfId="0" applyNumberFormat="1" applyFont="1" applyFill="1" applyBorder="1" applyAlignment="1">
      <alignment horizontal="left" vertical="center"/>
    </xf>
    <xf numFmtId="0" fontId="1" fillId="2" borderId="0" xfId="0" applyFont="1" applyFill="1">
      <alignment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9" fontId="1" fillId="3" borderId="0" xfId="0" applyNumberFormat="1" applyFont="1" applyFill="1" applyBorder="1" applyAlignment="1">
      <alignment horizontal="left" vertical="center"/>
    </xf>
    <xf numFmtId="0" fontId="1" fillId="3" borderId="0" xfId="0" applyFont="1" applyFill="1">
      <alignment vertical="center"/>
    </xf>
    <xf numFmtId="176" fontId="1" fillId="3" borderId="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3" borderId="0" xfId="0" applyFont="1" applyFill="1" applyBorder="1">
      <alignment vertical="center"/>
    </xf>
    <xf numFmtId="0" fontId="5" fillId="2" borderId="0" xfId="0" applyFont="1" applyFill="1">
      <alignment vertical="center"/>
    </xf>
    <xf numFmtId="176" fontId="1" fillId="0" borderId="1" xfId="0" applyNumberFormat="1" applyFont="1" applyFill="1" applyBorder="1" applyAlignment="1">
      <alignment vertical="center"/>
    </xf>
    <xf numFmtId="0" fontId="1" fillId="2" borderId="0" xfId="0" applyNumberFormat="1" applyFont="1" applyFill="1">
      <alignment vertical="center"/>
    </xf>
    <xf numFmtId="176" fontId="1" fillId="2" borderId="0" xfId="0" applyNumberFormat="1" applyFont="1" applyFill="1">
      <alignment vertical="center"/>
    </xf>
    <xf numFmtId="0" fontId="6" fillId="2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9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893642809526694"/>
          <c:y val="0.10000040690269736"/>
          <c:w val="0.8014198273697698"/>
          <c:h val="0.64166927762564141"/>
        </c:manualLayout>
      </c:layout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企业价值!$M$2:$M$12</c:f>
              <c:numCache>
                <c:formatCode>0%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xVal>
          <c:yVal>
            <c:numRef>
              <c:f>企业价值!$N$2:$N$12</c:f>
              <c:numCache>
                <c:formatCode>0_ </c:formatCode>
                <c:ptCount val="11"/>
                <c:pt idx="0">
                  <c:v>13464.344267793866</c:v>
                </c:pt>
                <c:pt idx="1">
                  <c:v>17644.83581643951</c:v>
                </c:pt>
                <c:pt idx="2">
                  <c:v>23572.835115442485</c:v>
                </c:pt>
                <c:pt idx="3">
                  <c:v>31757.344632524102</c:v>
                </c:pt>
                <c:pt idx="4">
                  <c:v>42798.490935506088</c:v>
                </c:pt>
                <c:pt idx="5">
                  <c:v>57395.061998937621</c:v>
                </c:pt>
                <c:pt idx="6">
                  <c:v>76352.044510722932</c:v>
                </c:pt>
                <c:pt idx="7">
                  <c:v>100588.16117874876</c:v>
                </c:pt>
                <c:pt idx="8">
                  <c:v>131143.40803751154</c:v>
                </c:pt>
                <c:pt idx="9">
                  <c:v>169186.59175474488</c:v>
                </c:pt>
                <c:pt idx="10">
                  <c:v>216022.86693804793</c:v>
                </c:pt>
              </c:numCache>
            </c:numRef>
          </c:yVal>
          <c:smooth val="0"/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企业价值!$D$21</c:f>
              <c:numCache>
                <c:formatCode>0%</c:formatCode>
                <c:ptCount val="1"/>
                <c:pt idx="0">
                  <c:v>0.08</c:v>
                </c:pt>
              </c:numCache>
            </c:numRef>
          </c:xVal>
          <c:yVal>
            <c:numRef>
              <c:f>企业价值!$D$46</c:f>
              <c:numCache>
                <c:formatCode>0_ </c:formatCode>
                <c:ptCount val="1"/>
                <c:pt idx="0">
                  <c:v>16683.70608170898</c:v>
                </c:pt>
              </c:numCache>
            </c:numRef>
          </c:yVal>
          <c:smooth val="0"/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(企业价值!$D$21,企业价值!$D$21)</c:f>
              <c:numCache>
                <c:formatCode>0%</c:formatCode>
                <c:ptCount val="2"/>
                <c:pt idx="0">
                  <c:v>0.08</c:v>
                </c:pt>
                <c:pt idx="1">
                  <c:v>0.08</c:v>
                </c:pt>
              </c:numCache>
            </c:numRef>
          </c:xVal>
          <c:yVal>
            <c:numRef>
              <c:f>(企业价值!$N$2,企业价值!$N$12)</c:f>
              <c:numCache>
                <c:formatCode>0_ </c:formatCode>
                <c:ptCount val="2"/>
                <c:pt idx="0">
                  <c:v>13464.344267793866</c:v>
                </c:pt>
                <c:pt idx="1">
                  <c:v>216022.86693804793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7952816"/>
        <c:axId val="287955616"/>
      </c:scatterChart>
      <c:valAx>
        <c:axId val="287952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成长期销售增长率</a:t>
                </a:r>
              </a:p>
            </c:rich>
          </c:tx>
          <c:layout>
            <c:manualLayout>
              <c:xMode val="edge"/>
              <c:yMode val="edge"/>
              <c:x val="0.45390149514748024"/>
              <c:y val="0.854170142293873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87955616"/>
        <c:crosses val="autoZero"/>
        <c:crossBetween val="midCat"/>
      </c:valAx>
      <c:valAx>
        <c:axId val="287955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企业价值</a:t>
                </a:r>
              </a:p>
            </c:rich>
          </c:tx>
          <c:layout>
            <c:manualLayout>
              <c:xMode val="edge"/>
              <c:yMode val="edge"/>
              <c:x val="2.8368843446717515E-2"/>
              <c:y val="0.304167904329037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287952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pin" dx="16" fmlaLink="$L$21" max="100" page="10" val="8"/>
</file>

<file path=xl/ctrlProps/ctrlProp2.xml><?xml version="1.0" encoding="utf-8"?>
<formControlPr xmlns="http://schemas.microsoft.com/office/spreadsheetml/2009/9/main" objectType="Spin" dx="16" fmlaLink="$L$22" max="100" page="10" val="5"/>
</file>

<file path=xl/ctrlProps/ctrlProp3.xml><?xml version="1.0" encoding="utf-8"?>
<formControlPr xmlns="http://schemas.microsoft.com/office/spreadsheetml/2009/9/main" objectType="Spin" dx="16" fmlaLink="$M$21" max="100" page="10" val="11"/>
</file>

<file path=xl/ctrlProps/ctrlProp4.xml><?xml version="1.0" encoding="utf-8"?>
<formControlPr xmlns="http://schemas.microsoft.com/office/spreadsheetml/2009/9/main" objectType="Spin" dx="16" fmlaLink="$M$22" max="30000" page="10" val="10"/>
</file>

<file path=xl/ctrlProps/ctrlProp5.xml><?xml version="1.0" encoding="utf-8"?>
<formControlPr xmlns="http://schemas.microsoft.com/office/spreadsheetml/2009/9/main" objectType="Spin" dx="16" fmlaLink="$L$22" max="100" page="10" val="5"/>
</file>

<file path=xl/ctrlProps/ctrlProp6.xml><?xml version="1.0" encoding="utf-8"?>
<formControlPr xmlns="http://schemas.microsoft.com/office/spreadsheetml/2009/9/main" objectType="Scroll" dx="16" fmlaLink="$D$15" horiz="1" max="30000" page="10" val="10000"/>
</file>

<file path=xl/ctrlProps/ctrlProp7.xml><?xml version="1.0" encoding="utf-8"?>
<formControlPr xmlns="http://schemas.microsoft.com/office/spreadsheetml/2009/9/main" objectType="Scroll" dx="16" fmlaLink="$L$16" horiz="1" max="100" page="10" val="16"/>
</file>

<file path=xl/ctrlProps/ctrlProp8.xml><?xml version="1.0" encoding="utf-8"?>
<formControlPr xmlns="http://schemas.microsoft.com/office/spreadsheetml/2009/9/main" objectType="Scroll" dx="16" fmlaLink="$L$17" horiz="1" max="100" page="10" val="65"/>
</file>

<file path=xl/ctrlProps/ctrlProp9.xml><?xml version="1.0" encoding="utf-8"?>
<formControlPr xmlns="http://schemas.microsoft.com/office/spreadsheetml/2009/9/main" objectType="Scroll" dx="16" fmlaLink="$L$18" horiz="1" max="100" page="10" val="33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457200</xdr:colOff>
      <xdr:row>0</xdr:row>
      <xdr:rowOff>0</xdr:rowOff>
    </xdr:from>
    <xdr:to>
      <xdr:col>9</xdr:col>
      <xdr:colOff>104775</xdr:colOff>
      <xdr:row>12</xdr:row>
      <xdr:rowOff>114300</xdr:rowOff>
    </xdr:to>
    <xdr:graphicFrame macro="">
      <xdr:nvGraphicFramePr>
        <xdr:cNvPr id="1025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20</xdr:row>
          <xdr:rowOff>9525</xdr:rowOff>
        </xdr:from>
        <xdr:to>
          <xdr:col>3</xdr:col>
          <xdr:colOff>723900</xdr:colOff>
          <xdr:row>21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21</xdr:row>
          <xdr:rowOff>9525</xdr:rowOff>
        </xdr:from>
        <xdr:to>
          <xdr:col>3</xdr:col>
          <xdr:colOff>723900</xdr:colOff>
          <xdr:row>22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20</xdr:row>
          <xdr:rowOff>0</xdr:rowOff>
        </xdr:from>
        <xdr:to>
          <xdr:col>5</xdr:col>
          <xdr:colOff>0</xdr:colOff>
          <xdr:row>20</xdr:row>
          <xdr:rowOff>171450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21</xdr:row>
          <xdr:rowOff>0</xdr:rowOff>
        </xdr:from>
        <xdr:to>
          <xdr:col>5</xdr:col>
          <xdr:colOff>0</xdr:colOff>
          <xdr:row>21</xdr:row>
          <xdr:rowOff>171450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21</xdr:row>
          <xdr:rowOff>9525</xdr:rowOff>
        </xdr:from>
        <xdr:to>
          <xdr:col>3</xdr:col>
          <xdr:colOff>723900</xdr:colOff>
          <xdr:row>22</xdr:row>
          <xdr:rowOff>0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14</xdr:row>
          <xdr:rowOff>19050</xdr:rowOff>
        </xdr:from>
        <xdr:to>
          <xdr:col>4</xdr:col>
          <xdr:colOff>590550</xdr:colOff>
          <xdr:row>15</xdr:row>
          <xdr:rowOff>0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19050</xdr:rowOff>
        </xdr:from>
        <xdr:to>
          <xdr:col>4</xdr:col>
          <xdr:colOff>590550</xdr:colOff>
          <xdr:row>16</xdr:row>
          <xdr:rowOff>0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16</xdr:row>
          <xdr:rowOff>19050</xdr:rowOff>
        </xdr:from>
        <xdr:to>
          <xdr:col>4</xdr:col>
          <xdr:colOff>590550</xdr:colOff>
          <xdr:row>17</xdr:row>
          <xdr:rowOff>0</xdr:rowOff>
        </xdr:to>
        <xdr:sp macro="" textlink="">
          <xdr:nvSpPr>
            <xdr:cNvPr id="1033" name="Scroll Ba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17</xdr:row>
          <xdr:rowOff>19050</xdr:rowOff>
        </xdr:from>
        <xdr:to>
          <xdr:col>4</xdr:col>
          <xdr:colOff>590550</xdr:colOff>
          <xdr:row>18</xdr:row>
          <xdr:rowOff>0</xdr:rowOff>
        </xdr:to>
        <xdr:sp macro="" textlink="">
          <xdr:nvSpPr>
            <xdr:cNvPr id="1034" name="Scroll Bar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7"/>
  <sheetViews>
    <sheetView showGridLines="0" tabSelected="1" workbookViewId="0">
      <selection activeCell="L4" sqref="L4"/>
    </sheetView>
  </sheetViews>
  <sheetFormatPr defaultRowHeight="14.25" x14ac:dyDescent="0.15"/>
  <cols>
    <col min="1" max="1" width="11" customWidth="1"/>
    <col min="2" max="2" width="2.75" customWidth="1"/>
    <col min="3" max="3" width="16.75" bestFit="1" customWidth="1"/>
    <col min="4" max="4" width="9.625" bestFit="1" customWidth="1"/>
    <col min="5" max="5" width="8" bestFit="1" customWidth="1"/>
    <col min="6" max="16" width="6.75" bestFit="1" customWidth="1"/>
    <col min="17" max="17" width="12.75" customWidth="1"/>
    <col min="18" max="18" width="8" bestFit="1" customWidth="1"/>
    <col min="19" max="19" width="6.75" bestFit="1" customWidth="1"/>
    <col min="20" max="20" width="7.625" bestFit="1" customWidth="1"/>
  </cols>
  <sheetData>
    <row r="1" spans="2:22" x14ac:dyDescent="0.15">
      <c r="H1" s="27"/>
      <c r="M1" s="2"/>
      <c r="N1" s="3">
        <f>D33</f>
        <v>16683.70608170898</v>
      </c>
    </row>
    <row r="2" spans="2:22" x14ac:dyDescent="0.15">
      <c r="M2" s="13">
        <v>0</v>
      </c>
      <c r="N2" s="3">
        <f t="dataTable" ref="N2:N12" dt2D="0" dtr="0" r1="D21"/>
        <v>13464.344267793866</v>
      </c>
    </row>
    <row r="3" spans="2:22" x14ac:dyDescent="0.15">
      <c r="M3" s="13">
        <v>0.1</v>
      </c>
      <c r="N3" s="3">
        <v>17644.83581643951</v>
      </c>
    </row>
    <row r="4" spans="2:22" x14ac:dyDescent="0.15">
      <c r="M4" s="13">
        <v>0.2</v>
      </c>
      <c r="N4" s="3">
        <v>23572.835115442485</v>
      </c>
    </row>
    <row r="5" spans="2:22" x14ac:dyDescent="0.15">
      <c r="M5" s="13">
        <v>0.3</v>
      </c>
      <c r="N5" s="3">
        <v>31757.344632524102</v>
      </c>
      <c r="U5" s="17"/>
    </row>
    <row r="6" spans="2:22" x14ac:dyDescent="0.15">
      <c r="M6" s="13">
        <v>0.4</v>
      </c>
      <c r="N6" s="3">
        <v>42798.490935506088</v>
      </c>
      <c r="U6" s="17"/>
    </row>
    <row r="7" spans="2:22" x14ac:dyDescent="0.15">
      <c r="M7" s="13">
        <v>0.5</v>
      </c>
      <c r="N7" s="3">
        <v>57395.061998937621</v>
      </c>
      <c r="U7" s="17"/>
    </row>
    <row r="8" spans="2:22" x14ac:dyDescent="0.15">
      <c r="M8" s="13">
        <v>0.6</v>
      </c>
      <c r="N8" s="3">
        <v>76352.044510722932</v>
      </c>
    </row>
    <row r="9" spans="2:22" x14ac:dyDescent="0.15">
      <c r="M9" s="13">
        <v>0.7</v>
      </c>
      <c r="N9" s="3">
        <v>100588.16117874876</v>
      </c>
    </row>
    <row r="10" spans="2:22" x14ac:dyDescent="0.15">
      <c r="M10" s="13">
        <v>0.8</v>
      </c>
      <c r="N10" s="3">
        <v>131143.40803751154</v>
      </c>
    </row>
    <row r="11" spans="2:22" x14ac:dyDescent="0.15">
      <c r="M11" s="13">
        <v>0.9</v>
      </c>
      <c r="N11" s="3">
        <v>169186.59175474488</v>
      </c>
    </row>
    <row r="12" spans="2:22" x14ac:dyDescent="0.15">
      <c r="M12" s="13">
        <v>1</v>
      </c>
      <c r="N12" s="3">
        <v>216022.86693804793</v>
      </c>
    </row>
    <row r="14" spans="2:22" x14ac:dyDescent="0.15">
      <c r="B14" s="18"/>
      <c r="C14" s="29" t="s">
        <v>32</v>
      </c>
      <c r="D14" s="18"/>
      <c r="E14" s="18"/>
      <c r="F14" s="18"/>
      <c r="R14" s="1"/>
      <c r="S14" s="1"/>
      <c r="V14" s="1"/>
    </row>
    <row r="15" spans="2:22" x14ac:dyDescent="0.15">
      <c r="B15" s="18"/>
      <c r="C15" s="9" t="s">
        <v>30</v>
      </c>
      <c r="D15" s="16">
        <v>10000</v>
      </c>
      <c r="E15" s="1"/>
      <c r="F15" s="18"/>
      <c r="R15" s="1"/>
      <c r="S15" s="1"/>
      <c r="V15" s="1"/>
    </row>
    <row r="16" spans="2:22" x14ac:dyDescent="0.15">
      <c r="B16" s="18"/>
      <c r="C16" s="9" t="s">
        <v>29</v>
      </c>
      <c r="D16" s="15">
        <f>L16/100</f>
        <v>0.16</v>
      </c>
      <c r="E16" s="34"/>
      <c r="F16" s="18"/>
      <c r="L16">
        <v>16</v>
      </c>
      <c r="R16" s="1"/>
      <c r="S16" s="1"/>
      <c r="V16" s="1"/>
    </row>
    <row r="17" spans="1:22" x14ac:dyDescent="0.15">
      <c r="B17" s="18"/>
      <c r="C17" s="9" t="s">
        <v>28</v>
      </c>
      <c r="D17" s="15">
        <f>L17/100</f>
        <v>0.65</v>
      </c>
      <c r="E17" s="1"/>
      <c r="F17" s="18"/>
      <c r="L17">
        <v>65</v>
      </c>
      <c r="R17" s="1"/>
      <c r="S17" s="1"/>
      <c r="V17" s="1"/>
    </row>
    <row r="18" spans="1:22" x14ac:dyDescent="0.15">
      <c r="B18" s="18"/>
      <c r="C18" s="9" t="s">
        <v>27</v>
      </c>
      <c r="D18" s="15">
        <f>L18/100</f>
        <v>0.33</v>
      </c>
      <c r="E18" s="1"/>
      <c r="F18" s="18"/>
      <c r="L18">
        <v>33</v>
      </c>
      <c r="R18" s="1"/>
      <c r="S18" s="1"/>
      <c r="V18" s="1"/>
    </row>
    <row r="19" spans="1:22" x14ac:dyDescent="0.15">
      <c r="B19" s="18"/>
      <c r="C19" s="26"/>
      <c r="D19" s="20"/>
      <c r="E19" s="20"/>
      <c r="F19" s="18"/>
      <c r="R19" s="1"/>
      <c r="S19" s="1"/>
      <c r="V19" s="1"/>
    </row>
    <row r="20" spans="1:22" x14ac:dyDescent="0.15">
      <c r="B20" s="18"/>
      <c r="C20" s="21"/>
      <c r="D20" s="2" t="s">
        <v>26</v>
      </c>
      <c r="E20" s="2" t="s">
        <v>25</v>
      </c>
      <c r="F20" s="18"/>
      <c r="G20" s="27"/>
      <c r="R20" s="1"/>
      <c r="S20" s="1"/>
      <c r="V20" s="1"/>
    </row>
    <row r="21" spans="1:22" x14ac:dyDescent="0.15">
      <c r="B21" s="18"/>
      <c r="C21" s="9" t="s">
        <v>24</v>
      </c>
      <c r="D21" s="35">
        <f>L21/100</f>
        <v>0.08</v>
      </c>
      <c r="E21" s="35">
        <f>M21/100</f>
        <v>0.11</v>
      </c>
      <c r="F21" s="18"/>
      <c r="G21" s="27"/>
      <c r="L21">
        <v>8</v>
      </c>
      <c r="M21">
        <v>11</v>
      </c>
      <c r="R21" s="1"/>
      <c r="S21" s="14"/>
      <c r="V21" s="1"/>
    </row>
    <row r="22" spans="1:22" x14ac:dyDescent="0.15">
      <c r="B22" s="18"/>
      <c r="C22" s="9" t="s">
        <v>23</v>
      </c>
      <c r="D22" s="35">
        <f>L22/100</f>
        <v>0.05</v>
      </c>
      <c r="E22" s="35">
        <f>M22/100</f>
        <v>0.1</v>
      </c>
      <c r="F22" s="18"/>
      <c r="G22" s="27"/>
      <c r="L22">
        <v>5</v>
      </c>
      <c r="M22">
        <v>10</v>
      </c>
      <c r="R22" s="1"/>
      <c r="S22" s="14"/>
      <c r="V22" s="1"/>
    </row>
    <row r="23" spans="1:22" x14ac:dyDescent="0.15">
      <c r="B23" s="18"/>
      <c r="C23" s="33" t="s">
        <v>6</v>
      </c>
      <c r="D23" s="20"/>
      <c r="E23" s="20"/>
      <c r="F23" s="20"/>
      <c r="G23" s="20"/>
      <c r="H23" s="20"/>
      <c r="I23" s="31"/>
      <c r="J23" s="20"/>
      <c r="K23" s="18"/>
      <c r="S23" s="1"/>
      <c r="V23" s="1"/>
    </row>
    <row r="24" spans="1:22" x14ac:dyDescent="0.15">
      <c r="B24" s="18"/>
      <c r="C24" s="9" t="s">
        <v>18</v>
      </c>
      <c r="D24" s="9" t="s">
        <v>17</v>
      </c>
      <c r="E24" s="9" t="s">
        <v>16</v>
      </c>
      <c r="F24" s="11" t="s">
        <v>4</v>
      </c>
      <c r="G24" s="9" t="s">
        <v>3</v>
      </c>
      <c r="H24" s="9" t="s">
        <v>2</v>
      </c>
      <c r="I24" s="9" t="s">
        <v>1</v>
      </c>
      <c r="J24" s="9" t="s">
        <v>0</v>
      </c>
      <c r="K24" s="18"/>
      <c r="S24" s="1"/>
      <c r="V24" s="1"/>
    </row>
    <row r="25" spans="1:22" x14ac:dyDescent="0.15">
      <c r="B25" s="18"/>
      <c r="C25" s="2" t="s">
        <v>15</v>
      </c>
      <c r="D25" s="3">
        <f>D15</f>
        <v>10000</v>
      </c>
      <c r="E25" s="3">
        <f>D25*(1+$D$21)</f>
        <v>10800</v>
      </c>
      <c r="F25" s="11">
        <f>E25*(1+$D$21)</f>
        <v>11664</v>
      </c>
      <c r="G25" s="3">
        <f>F25*(1+$D$21)</f>
        <v>12597.12</v>
      </c>
      <c r="H25" s="3">
        <f>G25*(1+$D$21)</f>
        <v>13604.889600000002</v>
      </c>
      <c r="I25" s="3">
        <f>H25*(1+$D$21)</f>
        <v>14693.280768000004</v>
      </c>
      <c r="J25" s="3">
        <f>I25*(1+D22)</f>
        <v>15427.944806400004</v>
      </c>
      <c r="K25" s="18"/>
      <c r="S25" s="1"/>
      <c r="T25" s="12"/>
      <c r="U25" s="1"/>
      <c r="V25" s="1"/>
    </row>
    <row r="26" spans="1:22" x14ac:dyDescent="0.15">
      <c r="B26" s="18"/>
      <c r="C26" s="2" t="s">
        <v>14</v>
      </c>
      <c r="D26" s="3">
        <f t="shared" ref="D26:J26" si="0">D25*$D$16</f>
        <v>1600</v>
      </c>
      <c r="E26" s="3">
        <f t="shared" si="0"/>
        <v>1728</v>
      </c>
      <c r="F26" s="10">
        <f t="shared" si="0"/>
        <v>1866.24</v>
      </c>
      <c r="G26" s="3">
        <f t="shared" si="0"/>
        <v>2015.5392000000002</v>
      </c>
      <c r="H26" s="3">
        <f t="shared" si="0"/>
        <v>2176.7823360000002</v>
      </c>
      <c r="I26" s="3">
        <f t="shared" si="0"/>
        <v>2350.9249228800008</v>
      </c>
      <c r="J26" s="3">
        <f t="shared" si="0"/>
        <v>2468.4711690240006</v>
      </c>
      <c r="K26" s="18"/>
      <c r="S26" s="12"/>
      <c r="T26" s="1"/>
      <c r="U26" s="1"/>
      <c r="V26" s="1"/>
    </row>
    <row r="27" spans="1:22" x14ac:dyDescent="0.15">
      <c r="A27" s="7"/>
      <c r="B27" s="18"/>
      <c r="C27" s="2" t="s">
        <v>13</v>
      </c>
      <c r="D27" s="3">
        <f t="shared" ref="D27:J27" si="1">D26*(1-$D$18)</f>
        <v>1072</v>
      </c>
      <c r="E27" s="3">
        <f t="shared" si="1"/>
        <v>1157.7599999999998</v>
      </c>
      <c r="F27" s="10">
        <f t="shared" si="1"/>
        <v>1250.3807999999999</v>
      </c>
      <c r="G27" s="3">
        <f t="shared" si="1"/>
        <v>1350.4112640000001</v>
      </c>
      <c r="H27" s="3">
        <f t="shared" si="1"/>
        <v>1458.44416512</v>
      </c>
      <c r="I27" s="3">
        <f t="shared" si="1"/>
        <v>1575.1196983296004</v>
      </c>
      <c r="J27" s="3">
        <f t="shared" si="1"/>
        <v>1653.8756832460801</v>
      </c>
      <c r="K27" s="18"/>
    </row>
    <row r="28" spans="1:22" x14ac:dyDescent="0.15">
      <c r="A28" s="1"/>
      <c r="B28" s="18"/>
      <c r="C28" s="2" t="s">
        <v>12</v>
      </c>
      <c r="D28" s="3">
        <f t="shared" ref="D28:J28" si="2">D25*$D$17</f>
        <v>6500</v>
      </c>
      <c r="E28" s="3">
        <f t="shared" si="2"/>
        <v>7020</v>
      </c>
      <c r="F28" s="10">
        <f t="shared" si="2"/>
        <v>7581.6</v>
      </c>
      <c r="G28" s="3">
        <f t="shared" si="2"/>
        <v>8188.1280000000006</v>
      </c>
      <c r="H28" s="3">
        <f t="shared" si="2"/>
        <v>8843.1782400000011</v>
      </c>
      <c r="I28" s="3">
        <f t="shared" si="2"/>
        <v>9550.6324992000027</v>
      </c>
      <c r="J28" s="3">
        <f t="shared" si="2"/>
        <v>10028.164124160003</v>
      </c>
      <c r="K28" s="18"/>
    </row>
    <row r="29" spans="1:22" x14ac:dyDescent="0.15">
      <c r="A29" s="1"/>
      <c r="B29" s="18"/>
      <c r="C29" s="2" t="s">
        <v>21</v>
      </c>
      <c r="D29" s="4" t="s">
        <v>8</v>
      </c>
      <c r="E29" s="3">
        <f t="shared" ref="E29:J29" si="3">E28-D28</f>
        <v>520</v>
      </c>
      <c r="F29" s="10">
        <f t="shared" si="3"/>
        <v>561.60000000000036</v>
      </c>
      <c r="G29" s="3">
        <f t="shared" si="3"/>
        <v>606.52800000000025</v>
      </c>
      <c r="H29" s="3">
        <f t="shared" si="3"/>
        <v>655.05024000000049</v>
      </c>
      <c r="I29" s="3">
        <f t="shared" si="3"/>
        <v>707.45425920000162</v>
      </c>
      <c r="J29" s="3">
        <f t="shared" si="3"/>
        <v>477.53162496000004</v>
      </c>
      <c r="K29" s="18"/>
    </row>
    <row r="30" spans="1:22" x14ac:dyDescent="0.15">
      <c r="A30" s="1"/>
      <c r="B30" s="18"/>
      <c r="C30" s="2" t="s">
        <v>20</v>
      </c>
      <c r="D30" s="4" t="s">
        <v>8</v>
      </c>
      <c r="E30" s="3">
        <f t="shared" ref="E30:J30" si="4">E27-E29</f>
        <v>637.75999999999976</v>
      </c>
      <c r="F30" s="10">
        <f t="shared" si="4"/>
        <v>688.78079999999954</v>
      </c>
      <c r="G30" s="3">
        <f t="shared" si="4"/>
        <v>743.88326399999983</v>
      </c>
      <c r="H30" s="3">
        <f t="shared" si="4"/>
        <v>803.39392511999949</v>
      </c>
      <c r="I30" s="3">
        <f t="shared" si="4"/>
        <v>867.66543912959878</v>
      </c>
      <c r="J30" s="3">
        <f t="shared" si="4"/>
        <v>1176.3440582860801</v>
      </c>
      <c r="K30" s="18"/>
    </row>
    <row r="31" spans="1:22" x14ac:dyDescent="0.15">
      <c r="A31" s="1"/>
      <c r="B31" s="18"/>
      <c r="C31" s="2" t="s">
        <v>19</v>
      </c>
      <c r="D31" s="4" t="s">
        <v>8</v>
      </c>
      <c r="E31" s="3">
        <f>E30/(1+$E$21)^1</f>
        <v>574.55855855855827</v>
      </c>
      <c r="F31" s="10">
        <f>F30/(1+$E$21)^2</f>
        <v>559.02994886778629</v>
      </c>
      <c r="G31" s="3">
        <f>G30/(1+$E$21)^3</f>
        <v>543.92103133081923</v>
      </c>
      <c r="H31" s="3">
        <f>H30/(1+$E$21)^4</f>
        <v>529.22046291647257</v>
      </c>
      <c r="I31" s="3">
        <f>I30/(1+$E$21)^5</f>
        <v>514.9172071619729</v>
      </c>
      <c r="J31" s="4" t="s">
        <v>8</v>
      </c>
      <c r="K31" s="18"/>
    </row>
    <row r="32" spans="1:22" x14ac:dyDescent="0.15">
      <c r="A32" s="1"/>
      <c r="B32" s="18"/>
      <c r="C32" s="2" t="s">
        <v>9</v>
      </c>
      <c r="D32" s="4" t="s">
        <v>8</v>
      </c>
      <c r="E32" s="4" t="s">
        <v>8</v>
      </c>
      <c r="F32" s="5" t="s">
        <v>8</v>
      </c>
      <c r="G32" s="5" t="s">
        <v>8</v>
      </c>
      <c r="H32" s="4" t="s">
        <v>8</v>
      </c>
      <c r="I32" s="4" t="s">
        <v>8</v>
      </c>
      <c r="J32" s="3">
        <f>J30/(E22-D22)/(1+E21)^5</f>
        <v>13962.058872873373</v>
      </c>
      <c r="K32" s="18"/>
    </row>
    <row r="33" spans="1:11" x14ac:dyDescent="0.15">
      <c r="A33" s="1"/>
      <c r="B33" s="18"/>
      <c r="C33" s="2" t="s">
        <v>7</v>
      </c>
      <c r="D33" s="36">
        <f>SUM(E31:I31)+J32</f>
        <v>16683.70608170898</v>
      </c>
      <c r="E33" s="37"/>
      <c r="F33" s="37"/>
      <c r="G33" s="37"/>
      <c r="H33" s="37"/>
      <c r="I33" s="37"/>
      <c r="J33" s="38"/>
      <c r="K33" s="18"/>
    </row>
    <row r="34" spans="1:11" x14ac:dyDescent="0.15">
      <c r="A34" s="1"/>
      <c r="B34" s="18"/>
      <c r="C34" s="33" t="s">
        <v>5</v>
      </c>
      <c r="D34" s="32"/>
      <c r="E34" s="32"/>
      <c r="F34" s="32"/>
      <c r="G34" s="32"/>
      <c r="H34" s="32"/>
      <c r="I34" s="32"/>
      <c r="J34" s="20"/>
      <c r="K34" s="20"/>
    </row>
    <row r="35" spans="1:11" x14ac:dyDescent="0.15">
      <c r="A35" s="1"/>
      <c r="B35" s="18"/>
      <c r="C35" s="9" t="s">
        <v>18</v>
      </c>
      <c r="D35" s="8" t="s">
        <v>17</v>
      </c>
      <c r="E35" s="8" t="s">
        <v>16</v>
      </c>
      <c r="F35" s="6" t="s">
        <v>4</v>
      </c>
      <c r="G35" s="8" t="s">
        <v>3</v>
      </c>
      <c r="H35" s="8" t="s">
        <v>2</v>
      </c>
      <c r="I35" s="8" t="s">
        <v>1</v>
      </c>
      <c r="J35" s="8" t="s">
        <v>0</v>
      </c>
      <c r="K35" s="20"/>
    </row>
    <row r="36" spans="1:11" x14ac:dyDescent="0.15">
      <c r="A36" s="1"/>
      <c r="B36" s="18"/>
      <c r="C36" s="2" t="s">
        <v>15</v>
      </c>
      <c r="D36" s="3">
        <f>D15</f>
        <v>10000</v>
      </c>
      <c r="E36" s="3">
        <f>D36*(1+$D$21)</f>
        <v>10800</v>
      </c>
      <c r="F36" s="6">
        <f>E36*(1+$D$21)</f>
        <v>11664</v>
      </c>
      <c r="G36" s="3">
        <f>F36*(1+$D$21)</f>
        <v>12597.12</v>
      </c>
      <c r="H36" s="3">
        <f>G36*(1+$D$21)</f>
        <v>13604.889600000002</v>
      </c>
      <c r="I36" s="3">
        <f>H36*(1+$D$21)</f>
        <v>14693.280768000004</v>
      </c>
      <c r="J36" s="3">
        <f>I36*(1+D22)</f>
        <v>15427.944806400004</v>
      </c>
      <c r="K36" s="19"/>
    </row>
    <row r="37" spans="1:11" x14ac:dyDescent="0.15">
      <c r="B37" s="18"/>
      <c r="C37" s="2" t="s">
        <v>14</v>
      </c>
      <c r="D37" s="3">
        <f t="shared" ref="D37:J37" si="5">D36*$D$16</f>
        <v>1600</v>
      </c>
      <c r="E37" s="3">
        <f t="shared" si="5"/>
        <v>1728</v>
      </c>
      <c r="F37" s="6">
        <f t="shared" si="5"/>
        <v>1866.24</v>
      </c>
      <c r="G37" s="3">
        <f t="shared" si="5"/>
        <v>2015.5392000000002</v>
      </c>
      <c r="H37" s="3">
        <f t="shared" si="5"/>
        <v>2176.7823360000002</v>
      </c>
      <c r="I37" s="3">
        <f t="shared" si="5"/>
        <v>2350.9249228800008</v>
      </c>
      <c r="J37" s="3">
        <f t="shared" si="5"/>
        <v>2468.4711690240006</v>
      </c>
      <c r="K37" s="20"/>
    </row>
    <row r="38" spans="1:11" x14ac:dyDescent="0.15">
      <c r="A38" s="7"/>
      <c r="B38" s="18"/>
      <c r="C38" s="2" t="s">
        <v>13</v>
      </c>
      <c r="D38" s="3">
        <f t="shared" ref="D38:J38" si="6">D37*(1-$D$18)</f>
        <v>1072</v>
      </c>
      <c r="E38" s="3">
        <f t="shared" si="6"/>
        <v>1157.7599999999998</v>
      </c>
      <c r="F38" s="6">
        <f t="shared" si="6"/>
        <v>1250.3807999999999</v>
      </c>
      <c r="G38" s="3">
        <f t="shared" si="6"/>
        <v>1350.4112640000001</v>
      </c>
      <c r="H38" s="3">
        <f t="shared" si="6"/>
        <v>1458.44416512</v>
      </c>
      <c r="I38" s="3">
        <f t="shared" si="6"/>
        <v>1575.1196983296004</v>
      </c>
      <c r="J38" s="3">
        <f t="shared" si="6"/>
        <v>1653.8756832460801</v>
      </c>
      <c r="K38" s="20"/>
    </row>
    <row r="39" spans="1:11" x14ac:dyDescent="0.15">
      <c r="A39" s="1"/>
      <c r="B39" s="18"/>
      <c r="C39" s="2" t="s">
        <v>12</v>
      </c>
      <c r="D39" s="3">
        <f t="shared" ref="D39:J39" si="7">D36*$D$17</f>
        <v>6500</v>
      </c>
      <c r="E39" s="3">
        <f t="shared" si="7"/>
        <v>7020</v>
      </c>
      <c r="F39" s="6">
        <f t="shared" si="7"/>
        <v>7581.6</v>
      </c>
      <c r="G39" s="3">
        <f t="shared" si="7"/>
        <v>8188.1280000000006</v>
      </c>
      <c r="H39" s="3">
        <f t="shared" si="7"/>
        <v>8843.1782400000011</v>
      </c>
      <c r="I39" s="3">
        <f t="shared" si="7"/>
        <v>9550.6324992000027</v>
      </c>
      <c r="J39" s="3">
        <f t="shared" si="7"/>
        <v>10028.164124160003</v>
      </c>
      <c r="K39" s="20"/>
    </row>
    <row r="40" spans="1:11" x14ac:dyDescent="0.15">
      <c r="A40" s="1"/>
      <c r="B40" s="18"/>
      <c r="C40" s="2" t="s">
        <v>11</v>
      </c>
      <c r="D40" s="4" t="s">
        <v>8</v>
      </c>
      <c r="E40" s="3">
        <f>E38-D39*$E$21</f>
        <v>442.75999999999976</v>
      </c>
      <c r="F40" s="6">
        <f>F38-E39*$E$21</f>
        <v>478.18079999999986</v>
      </c>
      <c r="G40" s="3">
        <f>G38-F39*$E$21</f>
        <v>516.43526400000007</v>
      </c>
      <c r="H40" s="3">
        <f>H38-G39*$E$21</f>
        <v>557.75008511999988</v>
      </c>
      <c r="I40" s="3">
        <f>I38-H39*$E$21</f>
        <v>602.37009192960022</v>
      </c>
      <c r="J40" s="3">
        <f>J38-I39*$E$22</f>
        <v>698.81243332607983</v>
      </c>
      <c r="K40" s="20"/>
    </row>
    <row r="41" spans="1:11" x14ac:dyDescent="0.15">
      <c r="A41" s="1"/>
      <c r="B41" s="18"/>
      <c r="C41" s="2" t="s">
        <v>10</v>
      </c>
      <c r="D41" s="4" t="s">
        <v>8</v>
      </c>
      <c r="E41" s="3">
        <f>E40/(1+$E$21)^1</f>
        <v>398.88288288288265</v>
      </c>
      <c r="F41" s="6">
        <f>F40/(1+$E$21)^2</f>
        <v>388.10226442658859</v>
      </c>
      <c r="G41" s="3">
        <f>G40/(1+$E$21)^3</f>
        <v>377.61301403668091</v>
      </c>
      <c r="H41" s="3">
        <f>H40/(1+$E$21)^4</f>
        <v>367.40725690055427</v>
      </c>
      <c r="I41" s="3">
        <f>I40/(1+$E$21)^5</f>
        <v>357.47733103837732</v>
      </c>
      <c r="J41" s="4" t="s">
        <v>8</v>
      </c>
      <c r="K41" s="20"/>
    </row>
    <row r="42" spans="1:11" x14ac:dyDescent="0.15">
      <c r="A42" s="1"/>
      <c r="B42" s="18"/>
      <c r="C42" s="2" t="s">
        <v>9</v>
      </c>
      <c r="D42" s="4" t="s">
        <v>8</v>
      </c>
      <c r="E42" s="4" t="s">
        <v>8</v>
      </c>
      <c r="F42" s="5" t="s">
        <v>8</v>
      </c>
      <c r="G42" s="5" t="s">
        <v>8</v>
      </c>
      <c r="H42" s="4" t="s">
        <v>8</v>
      </c>
      <c r="I42" s="4" t="s">
        <v>8</v>
      </c>
      <c r="J42" s="3">
        <f>J40/(E22-D22)/(1+E21)^5</f>
        <v>8294.2233324239005</v>
      </c>
      <c r="K42" s="20"/>
    </row>
    <row r="43" spans="1:11" x14ac:dyDescent="0.15">
      <c r="A43" s="1"/>
      <c r="B43" s="18"/>
      <c r="C43" s="2" t="s">
        <v>7</v>
      </c>
      <c r="D43" s="36">
        <f>D39+SUM(E41:I41)+J42</f>
        <v>16683.706081708984</v>
      </c>
      <c r="E43" s="37"/>
      <c r="F43" s="37"/>
      <c r="G43" s="37"/>
      <c r="H43" s="37"/>
      <c r="I43" s="37"/>
      <c r="J43" s="38"/>
      <c r="K43" s="20"/>
    </row>
    <row r="44" spans="1:11" x14ac:dyDescent="0.15">
      <c r="A44" s="1"/>
      <c r="B44" s="18"/>
      <c r="C44" s="18"/>
      <c r="D44" s="18"/>
      <c r="E44" s="18"/>
      <c r="F44" s="18"/>
      <c r="G44" s="18"/>
      <c r="H44" s="18"/>
      <c r="I44" s="18"/>
      <c r="J44" s="18"/>
      <c r="K44" s="18"/>
    </row>
    <row r="45" spans="1:11" x14ac:dyDescent="0.15">
      <c r="A45" s="1"/>
      <c r="B45" s="22"/>
      <c r="C45" s="28" t="s">
        <v>31</v>
      </c>
      <c r="D45" s="23"/>
      <c r="E45" s="24"/>
    </row>
    <row r="46" spans="1:11" x14ac:dyDescent="0.15">
      <c r="A46" s="1"/>
      <c r="B46" s="22"/>
      <c r="C46" s="2" t="s">
        <v>22</v>
      </c>
      <c r="D46" s="30">
        <f>D33</f>
        <v>16683.70608170898</v>
      </c>
      <c r="E46" s="25"/>
    </row>
    <row r="47" spans="1:11" x14ac:dyDescent="0.15">
      <c r="B47" s="22"/>
      <c r="C47" s="22"/>
      <c r="D47" s="22"/>
      <c r="E47" s="22"/>
    </row>
  </sheetData>
  <mergeCells count="2">
    <mergeCell ref="D43:J43"/>
    <mergeCell ref="D33:J33"/>
  </mergeCells>
  <phoneticPr fontId="2" type="noConversion"/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3</xdr:col>
                    <xdr:colOff>600075</xdr:colOff>
                    <xdr:row>20</xdr:row>
                    <xdr:rowOff>9525</xdr:rowOff>
                  </from>
                  <to>
                    <xdr:col>3</xdr:col>
                    <xdr:colOff>723900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3</xdr:col>
                    <xdr:colOff>600075</xdr:colOff>
                    <xdr:row>21</xdr:row>
                    <xdr:rowOff>9525</xdr:rowOff>
                  </from>
                  <to>
                    <xdr:col>3</xdr:col>
                    <xdr:colOff>723900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pinner 4">
              <controlPr defaultSize="0" autoPict="0">
                <anchor moveWithCells="1" sizeWithCells="1">
                  <from>
                    <xdr:col>4</xdr:col>
                    <xdr:colOff>485775</xdr:colOff>
                    <xdr:row>20</xdr:row>
                    <xdr:rowOff>0</xdr:rowOff>
                  </from>
                  <to>
                    <xdr:col>5</xdr:col>
                    <xdr:colOff>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Spinner 5">
              <controlPr defaultSize="0" autoPict="0">
                <anchor moveWithCells="1" sizeWithCells="1">
                  <from>
                    <xdr:col>4</xdr:col>
                    <xdr:colOff>485775</xdr:colOff>
                    <xdr:row>21</xdr:row>
                    <xdr:rowOff>0</xdr:rowOff>
                  </from>
                  <to>
                    <xdr:col>5</xdr:col>
                    <xdr:colOff>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Spinner 6">
              <controlPr defaultSize="0" autoPict="0">
                <anchor moveWithCells="1" sizeWithCells="1">
                  <from>
                    <xdr:col>3</xdr:col>
                    <xdr:colOff>600075</xdr:colOff>
                    <xdr:row>21</xdr:row>
                    <xdr:rowOff>9525</xdr:rowOff>
                  </from>
                  <to>
                    <xdr:col>3</xdr:col>
                    <xdr:colOff>723900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Scroll Bar 7">
              <controlPr defaultSize="0" autoPict="0">
                <anchor moveWithCells="1">
                  <from>
                    <xdr:col>4</xdr:col>
                    <xdr:colOff>9525</xdr:colOff>
                    <xdr:row>14</xdr:row>
                    <xdr:rowOff>19050</xdr:rowOff>
                  </from>
                  <to>
                    <xdr:col>4</xdr:col>
                    <xdr:colOff>590550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Scroll Bar 8">
              <controlPr defaultSize="0" autoPict="0">
                <anchor moveWithCells="1">
                  <from>
                    <xdr:col>4</xdr:col>
                    <xdr:colOff>9525</xdr:colOff>
                    <xdr:row>15</xdr:row>
                    <xdr:rowOff>19050</xdr:rowOff>
                  </from>
                  <to>
                    <xdr:col>4</xdr:col>
                    <xdr:colOff>590550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Scroll Bar 9">
              <controlPr defaultSize="0" autoPict="0">
                <anchor moveWithCells="1">
                  <from>
                    <xdr:col>4</xdr:col>
                    <xdr:colOff>9525</xdr:colOff>
                    <xdr:row>16</xdr:row>
                    <xdr:rowOff>19050</xdr:rowOff>
                  </from>
                  <to>
                    <xdr:col>4</xdr:col>
                    <xdr:colOff>590550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Scroll Bar 10">
              <controlPr defaultSize="0" autoPict="0">
                <anchor moveWithCells="1">
                  <from>
                    <xdr:col>4</xdr:col>
                    <xdr:colOff>9525</xdr:colOff>
                    <xdr:row>17</xdr:row>
                    <xdr:rowOff>19050</xdr:rowOff>
                  </from>
                  <to>
                    <xdr:col>4</xdr:col>
                    <xdr:colOff>590550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企业价值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张艳坤</cp:lastModifiedBy>
  <dcterms:created xsi:type="dcterms:W3CDTF">2005-01-14T06:18:23Z</dcterms:created>
  <dcterms:modified xsi:type="dcterms:W3CDTF">2015-06-02T17:53:44Z</dcterms:modified>
</cp:coreProperties>
</file>