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0" yWindow="105" windowWidth="20355" windowHeight="9120"/>
  </bookViews>
  <sheets>
    <sheet name="单方案可行分析" sheetId="1" r:id="rId1"/>
  </sheets>
  <calcPr calcId="152511"/>
</workbook>
</file>

<file path=xl/calcChain.xml><?xml version="1.0" encoding="utf-8"?>
<calcChain xmlns="http://schemas.openxmlformats.org/spreadsheetml/2006/main">
  <c r="D15" i="1" l="1"/>
  <c r="K15" i="1"/>
  <c r="J3" i="1" s="1"/>
  <c r="K17" i="1" a="1"/>
  <c r="K18" i="1" s="1"/>
  <c r="K20" i="1"/>
  <c r="K16" i="1"/>
  <c r="J2" i="1"/>
  <c r="J4" i="1"/>
  <c r="J5" i="1"/>
  <c r="J6" i="1"/>
  <c r="J8" i="1"/>
  <c r="J10" i="1"/>
  <c r="J12" i="1"/>
  <c r="K8" i="1" l="1"/>
  <c r="K2" i="1"/>
  <c r="K19" i="1"/>
  <c r="J11" i="1"/>
  <c r="J9" i="1"/>
  <c r="K9" i="1" s="1"/>
  <c r="J7" i="1"/>
  <c r="K21" i="1"/>
  <c r="K17" i="1"/>
  <c r="K3" i="1" s="1"/>
  <c r="K11" i="1" l="1"/>
  <c r="K12" i="1"/>
  <c r="K4" i="1"/>
  <c r="D26" i="1"/>
  <c r="C31" i="1" s="1"/>
  <c r="K10" i="1"/>
  <c r="K7" i="1"/>
  <c r="K5" i="1"/>
  <c r="D27" i="1"/>
  <c r="D28" i="1"/>
  <c r="K6" i="1"/>
</calcChain>
</file>

<file path=xl/sharedStrings.xml><?xml version="1.0" encoding="utf-8"?>
<sst xmlns="http://schemas.openxmlformats.org/spreadsheetml/2006/main" count="14" uniqueCount="12">
  <si>
    <t>内含报酬率</t>
    <phoneticPr fontId="3" type="noConversion"/>
  </si>
  <si>
    <t>现值指数</t>
    <phoneticPr fontId="3" type="noConversion"/>
  </si>
  <si>
    <t>净现值</t>
    <phoneticPr fontId="3" type="noConversion"/>
  </si>
  <si>
    <t>第五年的净收入</t>
    <phoneticPr fontId="3" type="noConversion"/>
  </si>
  <si>
    <t>第四年的净收入</t>
    <phoneticPr fontId="3" type="noConversion"/>
  </si>
  <si>
    <t>第三年的净收入</t>
    <phoneticPr fontId="3" type="noConversion"/>
  </si>
  <si>
    <t>第二年的净收入</t>
    <phoneticPr fontId="3" type="noConversion"/>
  </si>
  <si>
    <t>第一年的净收入</t>
    <phoneticPr fontId="3" type="noConversion"/>
  </si>
  <si>
    <t>某项业务的初期投资</t>
    <phoneticPr fontId="3" type="noConversion"/>
  </si>
  <si>
    <t>利率</t>
    <phoneticPr fontId="3" type="noConversion"/>
  </si>
  <si>
    <t>决策目标</t>
    <phoneticPr fontId="3" type="noConversion"/>
  </si>
  <si>
    <t>决策变量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</si>
</sst>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#,##0.00_ "/>
  </numFmts>
  <fonts count="7" x14ac:knownFonts="1">
    <font>
      <sz val="12"/>
      <name val="宋体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2"/>
      <color indexed="10"/>
      <name val="Times New Roman"/>
      <family val="1"/>
    </font>
    <font>
      <b/>
      <sz val="12"/>
      <name val="宋体"/>
      <family val="3"/>
      <charset val="134"/>
    </font>
    <font>
      <b/>
      <sz val="12"/>
      <color indexed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2" applyFont="1" applyFill="1">
      <alignment vertical="center"/>
    </xf>
    <xf numFmtId="10" fontId="2" fillId="0" borderId="1" xfId="1" applyNumberFormat="1" applyFont="1" applyFill="1" applyBorder="1">
      <alignment vertical="center"/>
    </xf>
    <xf numFmtId="0" fontId="2" fillId="0" borderId="1" xfId="2" applyFont="1" applyFill="1" applyBorder="1">
      <alignment vertical="center"/>
    </xf>
    <xf numFmtId="0" fontId="2" fillId="0" borderId="0" xfId="2" applyFont="1" applyFill="1" applyBorder="1">
      <alignment vertical="center"/>
    </xf>
    <xf numFmtId="176" fontId="2" fillId="0" borderId="1" xfId="3" applyNumberFormat="1" applyFont="1" applyFill="1" applyBorder="1">
      <alignment vertical="center"/>
    </xf>
    <xf numFmtId="43" fontId="2" fillId="0" borderId="1" xfId="3" applyFont="1" applyFill="1" applyBorder="1">
      <alignment vertical="center"/>
    </xf>
    <xf numFmtId="9" fontId="2" fillId="0" borderId="1" xfId="1" applyFont="1" applyFill="1" applyBorder="1">
      <alignment vertical="center"/>
    </xf>
    <xf numFmtId="9" fontId="2" fillId="0" borderId="1" xfId="2" applyNumberFormat="1" applyFont="1" applyFill="1" applyBorder="1">
      <alignment vertical="center"/>
    </xf>
    <xf numFmtId="0" fontId="0" fillId="2" borderId="0" xfId="0" applyFill="1">
      <alignment vertical="center"/>
    </xf>
    <xf numFmtId="9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0" fillId="3" borderId="0" xfId="0" applyFill="1">
      <alignment vertical="center"/>
    </xf>
    <xf numFmtId="0" fontId="2" fillId="0" borderId="1" xfId="2" applyFont="1" applyFill="1" applyBorder="1" applyAlignment="1">
      <alignment horizontal="center" vertical="center"/>
    </xf>
    <xf numFmtId="0" fontId="5" fillId="3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0" borderId="0" xfId="2" applyFont="1" applyFill="1" applyAlignment="1">
      <alignment horizontal="left" vertical="center"/>
    </xf>
    <xf numFmtId="0" fontId="0" fillId="4" borderId="0" xfId="0" applyFill="1">
      <alignment vertical="center"/>
    </xf>
    <xf numFmtId="0" fontId="2" fillId="4" borderId="0" xfId="2" applyFont="1" applyFill="1" applyBorder="1" applyAlignment="1">
      <alignment vertical="center"/>
    </xf>
    <xf numFmtId="0" fontId="2" fillId="4" borderId="0" xfId="2" applyFont="1" applyFill="1" applyBorder="1">
      <alignment vertical="center"/>
    </xf>
    <xf numFmtId="0" fontId="2" fillId="4" borderId="0" xfId="2" applyFont="1" applyFill="1">
      <alignment vertical="center"/>
    </xf>
  </cellXfs>
  <cellStyles count="4">
    <cellStyle name="百分比" xfId="1" builtinId="5"/>
    <cellStyle name="常规" xfId="0" builtinId="0"/>
    <cellStyle name="常规_投资决策模型" xfId="2"/>
    <cellStyle name="千位分隔" xfId="3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31147378843136"/>
          <c:y val="0.10572687224669604"/>
          <c:w val="0.78038460777648566"/>
          <c:h val="0.70044052863436124"/>
        </c:manualLayout>
      </c:layout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单方案可行分析!$J$2:$J$12</c:f>
              <c:numCache>
                <c:formatCode>0%</c:formatCode>
                <c:ptCount val="11"/>
                <c:pt idx="0">
                  <c:v>0.115</c:v>
                </c:pt>
                <c:pt idx="1">
                  <c:v>0.13800000000000001</c:v>
                </c:pt>
                <c:pt idx="2">
                  <c:v>0.161</c:v>
                </c:pt>
                <c:pt idx="3">
                  <c:v>0.18400000000000002</c:v>
                </c:pt>
                <c:pt idx="4">
                  <c:v>0.20700000000000002</c:v>
                </c:pt>
                <c:pt idx="5">
                  <c:v>0.23</c:v>
                </c:pt>
                <c:pt idx="6">
                  <c:v>0.25300000000000006</c:v>
                </c:pt>
                <c:pt idx="7">
                  <c:v>0.27600000000000002</c:v>
                </c:pt>
                <c:pt idx="8">
                  <c:v>0.29900000000000004</c:v>
                </c:pt>
                <c:pt idx="9">
                  <c:v>0.32200000000000001</c:v>
                </c:pt>
                <c:pt idx="10">
                  <c:v>0.34500000000000003</c:v>
                </c:pt>
              </c:numCache>
            </c:numRef>
          </c:xVal>
          <c:yVal>
            <c:numRef>
              <c:f>单方案可行分析!$K$2:$K$12</c:f>
              <c:numCache>
                <c:formatCode>_(* #,##0.00_);_(* \(#,##0.00\);_(* "-"??_);_(@_)</c:formatCode>
                <c:ptCount val="11"/>
                <c:pt idx="0">
                  <c:v>5495.5608233258827</c:v>
                </c:pt>
                <c:pt idx="1">
                  <c:v>4500.0417314398801</c:v>
                </c:pt>
                <c:pt idx="2">
                  <c:v>3569.9792163155471</c:v>
                </c:pt>
                <c:pt idx="3">
                  <c:v>2699.632240617022</c:v>
                </c:pt>
                <c:pt idx="4">
                  <c:v>1883.8765314716802</c:v>
                </c:pt>
                <c:pt idx="5">
                  <c:v>1118.1270604823112</c:v>
                </c:pt>
                <c:pt idx="6">
                  <c:v>398.27159705443773</c:v>
                </c:pt>
                <c:pt idx="7">
                  <c:v>-279.38642678848919</c:v>
                </c:pt>
                <c:pt idx="8">
                  <c:v>-918.1771943118838</c:v>
                </c:pt>
                <c:pt idx="9">
                  <c:v>-1521.1071295600486</c:v>
                </c:pt>
                <c:pt idx="10">
                  <c:v>-2090.895872346824</c:v>
                </c:pt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单方案可行分析!$K$15</c:f>
              <c:numCache>
                <c:formatCode>0%</c:formatCode>
                <c:ptCount val="1"/>
                <c:pt idx="0">
                  <c:v>0.23</c:v>
                </c:pt>
              </c:numCache>
            </c:numRef>
          </c:xVal>
          <c:yVal>
            <c:numRef>
              <c:f>单方案可行分析!$D$26</c:f>
              <c:numCache>
                <c:formatCode>#,##0.00_ </c:formatCode>
                <c:ptCount val="1"/>
                <c:pt idx="0">
                  <c:v>1118.1270604823112</c:v>
                </c:pt>
              </c:numCache>
            </c:numRef>
          </c:yVal>
          <c:smooth val="0"/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(单方案可行分析!$K$15,单方案可行分析!$K$15)</c:f>
              <c:numCache>
                <c:formatCode>0%</c:formatCode>
                <c:ptCount val="2"/>
                <c:pt idx="0">
                  <c:v>0.23</c:v>
                </c:pt>
                <c:pt idx="1">
                  <c:v>0.23</c:v>
                </c:pt>
              </c:numCache>
            </c:numRef>
          </c:xVal>
          <c:yVal>
            <c:numRef>
              <c:f>(单方案可行分析!$K$2,单方案可行分析!$K$12)</c:f>
              <c:numCache>
                <c:formatCode>_(* #,##0.00_);_(* \(#,##0.00\);_(* "-"??_);_(@_)</c:formatCode>
                <c:ptCount val="2"/>
                <c:pt idx="0">
                  <c:v>5495.5608233258827</c:v>
                </c:pt>
                <c:pt idx="1">
                  <c:v>-2090.895872346824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070880"/>
        <c:axId val="293072560"/>
      </c:scatterChart>
      <c:valAx>
        <c:axId val="293070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利率</a:t>
                </a:r>
              </a:p>
            </c:rich>
          </c:tx>
          <c:layout>
            <c:manualLayout>
              <c:xMode val="edge"/>
              <c:yMode val="edge"/>
              <c:x val="0.52452080194812967"/>
              <c:y val="0.84581497797356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93072560"/>
        <c:crosses val="autoZero"/>
        <c:crossBetween val="midCat"/>
      </c:valAx>
      <c:valAx>
        <c:axId val="29307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净现值</a:t>
                </a:r>
              </a:p>
            </c:rich>
          </c:tx>
          <c:layout>
            <c:manualLayout>
              <c:xMode val="edge"/>
              <c:yMode val="edge"/>
              <c:x val="3.4115174110447462E-2"/>
              <c:y val="0.36123348017621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93070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16" fmlaLink="$D$16" horiz="1" max="30000" page="100" val="19715"/>
</file>

<file path=xl/ctrlProps/ctrlProp2.xml><?xml version="1.0" encoding="utf-8"?>
<formControlPr xmlns="http://schemas.microsoft.com/office/spreadsheetml/2009/9/main" objectType="Scroll" dx="16" fmlaLink="$D$17" horiz="1" max="30000" page="100" val="10232"/>
</file>

<file path=xl/ctrlProps/ctrlProp3.xml><?xml version="1.0" encoding="utf-8"?>
<formControlPr xmlns="http://schemas.microsoft.com/office/spreadsheetml/2009/9/main" objectType="Scroll" dx="16" fmlaLink="$D$18" horiz="1" max="30000" page="100" val="10384"/>
</file>

<file path=xl/ctrlProps/ctrlProp4.xml><?xml version="1.0" encoding="utf-8"?>
<formControlPr xmlns="http://schemas.microsoft.com/office/spreadsheetml/2009/9/main" objectType="Scroll" dx="16" fmlaLink="$D$19" horiz="1" max="30000" page="100" val="9230"/>
</file>

<file path=xl/ctrlProps/ctrlProp5.xml><?xml version="1.0" encoding="utf-8"?>
<formControlPr xmlns="http://schemas.microsoft.com/office/spreadsheetml/2009/9/main" objectType="Scroll" dx="16" fmlaLink="$D$20" horiz="1" max="10000" page="100" val="1581"/>
</file>

<file path=xl/ctrlProps/ctrlProp6.xml><?xml version="1.0" encoding="utf-8"?>
<formControlPr xmlns="http://schemas.microsoft.com/office/spreadsheetml/2009/9/main" objectType="Scroll" dx="16" fmlaLink="$D$21" horiz="1" max="30000" page="100" val="0"/>
</file>

<file path=xl/ctrlProps/ctrlProp7.xml><?xml version="1.0" encoding="utf-8"?>
<formControlPr xmlns="http://schemas.microsoft.com/office/spreadsheetml/2009/9/main" objectType="Scroll" dx="16" fmlaLink="$J$15" horiz="1" max="100" noThreeD="1" page="0" val="2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228600</xdr:colOff>
      <xdr:row>11</xdr:row>
      <xdr:rowOff>171450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19050</xdr:rowOff>
        </xdr:from>
        <xdr:to>
          <xdr:col>4</xdr:col>
          <xdr:colOff>676275</xdr:colOff>
          <xdr:row>16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171450</xdr:rowOff>
        </xdr:from>
        <xdr:to>
          <xdr:col>4</xdr:col>
          <xdr:colOff>676275</xdr:colOff>
          <xdr:row>16</xdr:row>
          <xdr:rowOff>152400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19050</xdr:rowOff>
        </xdr:from>
        <xdr:to>
          <xdr:col>4</xdr:col>
          <xdr:colOff>676275</xdr:colOff>
          <xdr:row>18</xdr:row>
          <xdr:rowOff>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171450</xdr:rowOff>
        </xdr:from>
        <xdr:to>
          <xdr:col>4</xdr:col>
          <xdr:colOff>676275</xdr:colOff>
          <xdr:row>18</xdr:row>
          <xdr:rowOff>152400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19</xdr:row>
          <xdr:rowOff>19050</xdr:rowOff>
        </xdr:from>
        <xdr:to>
          <xdr:col>4</xdr:col>
          <xdr:colOff>676275</xdr:colOff>
          <xdr:row>20</xdr:row>
          <xdr:rowOff>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19</xdr:row>
          <xdr:rowOff>171450</xdr:rowOff>
        </xdr:from>
        <xdr:to>
          <xdr:col>4</xdr:col>
          <xdr:colOff>676275</xdr:colOff>
          <xdr:row>20</xdr:row>
          <xdr:rowOff>152400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19050</xdr:rowOff>
        </xdr:from>
        <xdr:to>
          <xdr:col>4</xdr:col>
          <xdr:colOff>676275</xdr:colOff>
          <xdr:row>15</xdr:row>
          <xdr:rowOff>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31"/>
  <sheetViews>
    <sheetView showGridLines="0" tabSelected="1" workbookViewId="0">
      <selection activeCell="H8" sqref="H8"/>
    </sheetView>
  </sheetViews>
  <sheetFormatPr defaultRowHeight="14.25" x14ac:dyDescent="0.15"/>
  <cols>
    <col min="1" max="1" width="12" customWidth="1"/>
    <col min="2" max="2" width="2.5" customWidth="1"/>
    <col min="3" max="3" width="16.75" bestFit="1" customWidth="1"/>
    <col min="4" max="4" width="12.25" bestFit="1" customWidth="1"/>
    <col min="6" max="6" width="3.125" customWidth="1"/>
    <col min="11" max="11" width="12.25" bestFit="1" customWidth="1"/>
  </cols>
  <sheetData>
    <row r="1" spans="2:16" x14ac:dyDescent="0.15">
      <c r="H1" s="1"/>
      <c r="J1" s="3" t="s">
        <v>9</v>
      </c>
      <c r="K1" s="3" t="s">
        <v>2</v>
      </c>
      <c r="M1" s="1"/>
      <c r="N1" s="1"/>
    </row>
    <row r="2" spans="2:16" x14ac:dyDescent="0.15">
      <c r="H2" s="1"/>
      <c r="J2" s="7">
        <f>0.5*$K$15</f>
        <v>0.115</v>
      </c>
      <c r="K2" s="6">
        <f t="shared" ref="K2:K12" si="0">NPV(J2,$K$17:$K$23)+$K$16</f>
        <v>5495.5608233258827</v>
      </c>
      <c r="M2" s="1"/>
      <c r="N2" s="1"/>
    </row>
    <row r="3" spans="2:16" x14ac:dyDescent="0.15">
      <c r="H3" s="1"/>
      <c r="J3" s="7">
        <f>0.6*$K$15</f>
        <v>0.13800000000000001</v>
      </c>
      <c r="K3" s="6">
        <f t="shared" si="0"/>
        <v>4500.0417314398801</v>
      </c>
      <c r="M3" s="1"/>
      <c r="N3" s="1"/>
    </row>
    <row r="4" spans="2:16" x14ac:dyDescent="0.15">
      <c r="H4" s="1"/>
      <c r="J4" s="7">
        <f>0.7*$K$15</f>
        <v>0.161</v>
      </c>
      <c r="K4" s="6">
        <f t="shared" si="0"/>
        <v>3569.9792163155471</v>
      </c>
      <c r="M4" s="1"/>
      <c r="N4" s="1"/>
    </row>
    <row r="5" spans="2:16" x14ac:dyDescent="0.15">
      <c r="H5" s="1"/>
      <c r="J5" s="7">
        <f>0.8*$K$15</f>
        <v>0.18400000000000002</v>
      </c>
      <c r="K5" s="6">
        <f t="shared" si="0"/>
        <v>2699.632240617022</v>
      </c>
      <c r="M5" s="1"/>
      <c r="N5" s="1"/>
    </row>
    <row r="6" spans="2:16" x14ac:dyDescent="0.15">
      <c r="H6" s="1"/>
      <c r="J6" s="7">
        <f>0.9*$K$15</f>
        <v>0.20700000000000002</v>
      </c>
      <c r="K6" s="6">
        <f t="shared" si="0"/>
        <v>1883.8765314716802</v>
      </c>
      <c r="M6" s="1"/>
      <c r="N6" s="1"/>
    </row>
    <row r="7" spans="2:16" x14ac:dyDescent="0.15">
      <c r="H7" s="1"/>
      <c r="J7" s="7">
        <f>$K$15</f>
        <v>0.23</v>
      </c>
      <c r="K7" s="6">
        <f t="shared" si="0"/>
        <v>1118.1270604823112</v>
      </c>
      <c r="M7" s="1"/>
      <c r="N7" s="1"/>
    </row>
    <row r="8" spans="2:16" x14ac:dyDescent="0.15">
      <c r="H8" s="1"/>
      <c r="J8" s="7">
        <f>1.1*$K$15</f>
        <v>0.25300000000000006</v>
      </c>
      <c r="K8" s="6">
        <f t="shared" si="0"/>
        <v>398.27159705443773</v>
      </c>
      <c r="M8" s="1"/>
      <c r="N8" s="1"/>
    </row>
    <row r="9" spans="2:16" x14ac:dyDescent="0.15">
      <c r="H9" s="1"/>
      <c r="J9" s="7">
        <f>1.2*$K$15</f>
        <v>0.27600000000000002</v>
      </c>
      <c r="K9" s="6">
        <f t="shared" si="0"/>
        <v>-279.38642678848919</v>
      </c>
      <c r="M9" s="1"/>
      <c r="N9" s="1"/>
    </row>
    <row r="10" spans="2:16" x14ac:dyDescent="0.15">
      <c r="H10" s="1"/>
      <c r="J10" s="7">
        <f>1.3*$K$15</f>
        <v>0.29900000000000004</v>
      </c>
      <c r="K10" s="6">
        <f t="shared" si="0"/>
        <v>-918.1771943118838</v>
      </c>
      <c r="M10" s="1"/>
      <c r="N10" s="1"/>
    </row>
    <row r="11" spans="2:16" x14ac:dyDescent="0.15">
      <c r="H11" s="1"/>
      <c r="J11" s="7">
        <f>1.4*$K$15</f>
        <v>0.32200000000000001</v>
      </c>
      <c r="K11" s="6">
        <f t="shared" si="0"/>
        <v>-1521.1071295600486</v>
      </c>
      <c r="M11" s="1"/>
      <c r="N11" s="1"/>
    </row>
    <row r="12" spans="2:16" x14ac:dyDescent="0.15">
      <c r="H12" s="1"/>
      <c r="J12" s="7">
        <f>1.5*$K$15</f>
        <v>0.34500000000000003</v>
      </c>
      <c r="K12" s="6">
        <f t="shared" si="0"/>
        <v>-2090.895872346824</v>
      </c>
      <c r="M12" s="1"/>
      <c r="N12" s="1"/>
    </row>
    <row r="13" spans="2:16" x14ac:dyDescent="0.15">
      <c r="H13" s="1"/>
      <c r="M13" s="1"/>
      <c r="N13" s="1"/>
      <c r="O13" s="1"/>
      <c r="P13" s="1"/>
    </row>
    <row r="14" spans="2:16" x14ac:dyDescent="0.15">
      <c r="B14" s="18"/>
      <c r="C14" s="16" t="s">
        <v>11</v>
      </c>
      <c r="D14" s="9"/>
      <c r="E14" s="9"/>
      <c r="F14" s="18"/>
      <c r="H14" s="1"/>
      <c r="M14" s="1"/>
      <c r="N14" s="1"/>
      <c r="O14" s="1"/>
      <c r="P14" s="1"/>
    </row>
    <row r="15" spans="2:16" x14ac:dyDescent="0.15">
      <c r="B15" s="18"/>
      <c r="C15" s="14" t="s">
        <v>9</v>
      </c>
      <c r="D15" s="10">
        <f>J15/100</f>
        <v>0.23</v>
      </c>
      <c r="E15" s="1"/>
      <c r="F15" s="21"/>
      <c r="H15" s="1"/>
      <c r="J15">
        <v>23</v>
      </c>
      <c r="K15" s="8">
        <f>D15</f>
        <v>0.23</v>
      </c>
      <c r="M15" s="1"/>
      <c r="N15" s="1"/>
      <c r="O15" s="1"/>
      <c r="P15" s="1"/>
    </row>
    <row r="16" spans="2:16" x14ac:dyDescent="0.15">
      <c r="B16" s="18"/>
      <c r="C16" s="14" t="s">
        <v>8</v>
      </c>
      <c r="D16" s="3">
        <v>19715</v>
      </c>
      <c r="E16" s="1"/>
      <c r="F16" s="18"/>
      <c r="H16" s="1"/>
      <c r="K16" s="6">
        <f>-D16</f>
        <v>-19715</v>
      </c>
      <c r="M16" s="1"/>
      <c r="N16" s="1"/>
      <c r="O16" s="1"/>
      <c r="P16" s="1"/>
    </row>
    <row r="17" spans="2:16" x14ac:dyDescent="0.15">
      <c r="B17" s="18"/>
      <c r="C17" s="14" t="s">
        <v>7</v>
      </c>
      <c r="D17" s="6">
        <v>10232</v>
      </c>
      <c r="E17" s="1"/>
      <c r="F17" s="21"/>
      <c r="H17" s="1"/>
      <c r="K17" s="6">
        <f t="array" ref="K17:K21">D17:D21</f>
        <v>10232</v>
      </c>
      <c r="M17" s="1"/>
      <c r="N17" s="1"/>
      <c r="O17" s="1"/>
      <c r="P17" s="1"/>
    </row>
    <row r="18" spans="2:16" x14ac:dyDescent="0.15">
      <c r="B18" s="18"/>
      <c r="C18" s="14" t="s">
        <v>6</v>
      </c>
      <c r="D18" s="6">
        <v>10384</v>
      </c>
      <c r="E18" s="1"/>
      <c r="F18" s="21"/>
      <c r="H18" s="1"/>
      <c r="K18" s="6">
        <v>10384</v>
      </c>
      <c r="M18" s="1"/>
      <c r="N18" s="1"/>
      <c r="O18" s="1"/>
      <c r="P18" s="1"/>
    </row>
    <row r="19" spans="2:16" x14ac:dyDescent="0.15">
      <c r="B19" s="18"/>
      <c r="C19" s="14" t="s">
        <v>5</v>
      </c>
      <c r="D19" s="6">
        <v>9230</v>
      </c>
      <c r="E19" s="1"/>
      <c r="F19" s="21"/>
      <c r="H19" s="1"/>
      <c r="K19" s="6">
        <v>9230</v>
      </c>
      <c r="M19" s="1"/>
      <c r="N19" s="1"/>
      <c r="O19" s="1"/>
      <c r="P19" s="1"/>
    </row>
    <row r="20" spans="2:16" x14ac:dyDescent="0.15">
      <c r="B20" s="18"/>
      <c r="C20" s="14" t="s">
        <v>4</v>
      </c>
      <c r="D20" s="6">
        <v>1581</v>
      </c>
      <c r="E20" s="1"/>
      <c r="F20" s="21"/>
      <c r="H20" s="1"/>
      <c r="K20" s="6">
        <v>1581</v>
      </c>
      <c r="M20" s="1"/>
      <c r="N20" s="1"/>
      <c r="O20" s="1"/>
      <c r="P20" s="1"/>
    </row>
    <row r="21" spans="2:16" x14ac:dyDescent="0.15">
      <c r="B21" s="18"/>
      <c r="C21" s="14" t="s">
        <v>3</v>
      </c>
      <c r="D21" s="6">
        <v>0</v>
      </c>
      <c r="E21" s="1"/>
      <c r="F21" s="21"/>
      <c r="H21" s="1"/>
      <c r="K21" s="6">
        <v>0</v>
      </c>
      <c r="M21" s="1"/>
      <c r="N21" s="1"/>
      <c r="O21" s="1"/>
      <c r="P21" s="1"/>
    </row>
    <row r="22" spans="2:16" x14ac:dyDescent="0.15">
      <c r="B22" s="18"/>
      <c r="C22" s="3"/>
      <c r="D22" s="11"/>
      <c r="E22" s="4"/>
      <c r="F22" s="21"/>
      <c r="H22" s="1"/>
      <c r="K22" s="6"/>
      <c r="M22" s="1"/>
      <c r="N22" s="1"/>
      <c r="O22" s="1"/>
      <c r="P22" s="1"/>
    </row>
    <row r="23" spans="2:16" x14ac:dyDescent="0.15">
      <c r="B23" s="18"/>
      <c r="C23" s="3"/>
      <c r="D23" s="12"/>
      <c r="E23" s="4"/>
      <c r="F23" s="21"/>
      <c r="H23" s="1"/>
      <c r="K23" s="6"/>
      <c r="M23" s="1"/>
      <c r="N23" s="1"/>
      <c r="O23" s="1"/>
      <c r="P23" s="1"/>
    </row>
    <row r="24" spans="2:16" x14ac:dyDescent="0.15">
      <c r="B24" s="18"/>
      <c r="C24" s="19"/>
      <c r="D24" s="19"/>
      <c r="E24" s="20"/>
      <c r="F24" s="21"/>
    </row>
    <row r="25" spans="2:16" x14ac:dyDescent="0.15">
      <c r="B25" s="18"/>
      <c r="C25" s="15" t="s">
        <v>10</v>
      </c>
      <c r="D25" s="13"/>
      <c r="E25" s="21"/>
      <c r="F25" s="1"/>
    </row>
    <row r="26" spans="2:16" x14ac:dyDescent="0.15">
      <c r="B26" s="18"/>
      <c r="C26" s="3" t="s">
        <v>2</v>
      </c>
      <c r="D26" s="5">
        <f>NPV(K15,K17:K23)+K16</f>
        <v>1118.1270604823112</v>
      </c>
      <c r="E26" s="20"/>
      <c r="F26" s="4"/>
    </row>
    <row r="27" spans="2:16" x14ac:dyDescent="0.15">
      <c r="B27" s="18"/>
      <c r="C27" s="3" t="s">
        <v>1</v>
      </c>
      <c r="D27" s="2">
        <f>NPV(K15,K17:K23)/-K16</f>
        <v>1.0567145351500031</v>
      </c>
      <c r="E27" s="21"/>
      <c r="F27" s="1"/>
    </row>
    <row r="28" spans="2:16" x14ac:dyDescent="0.15">
      <c r="B28" s="18"/>
      <c r="C28" s="3" t="s">
        <v>0</v>
      </c>
      <c r="D28" s="2">
        <f>IRR(K16:K23)</f>
        <v>0.26635063330735087</v>
      </c>
      <c r="E28" s="18"/>
    </row>
    <row r="29" spans="2:16" x14ac:dyDescent="0.15">
      <c r="B29" s="18"/>
      <c r="C29" s="18"/>
      <c r="D29" s="18"/>
      <c r="E29" s="18"/>
    </row>
    <row r="31" spans="2:16" ht="15.75" x14ac:dyDescent="0.15">
      <c r="C31" s="17" t="str">
        <f>IF(D26&lt;0,"建议放弃新项目","建议开发新项目")</f>
        <v>建议开发新项目</v>
      </c>
      <c r="D31" s="17"/>
      <c r="E31" s="17"/>
    </row>
  </sheetData>
  <mergeCells count="1">
    <mergeCell ref="C31:E31"/>
  </mergeCells>
  <phoneticPr fontId="3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4</xdr:col>
                    <xdr:colOff>9525</xdr:colOff>
                    <xdr:row>15</xdr:row>
                    <xdr:rowOff>171450</xdr:rowOff>
                  </from>
                  <to>
                    <xdr:col>4</xdr:col>
                    <xdr:colOff>676275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4</xdr:col>
                    <xdr:colOff>9525</xdr:colOff>
                    <xdr:row>17</xdr:row>
                    <xdr:rowOff>19050</xdr:rowOff>
                  </from>
                  <to>
                    <xdr:col>4</xdr:col>
                    <xdr:colOff>676275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croll Bar 5">
              <controlPr defaultSize="0" autoPict="0">
                <anchor moveWithCells="1">
                  <from>
                    <xdr:col>4</xdr:col>
                    <xdr:colOff>9525</xdr:colOff>
                    <xdr:row>17</xdr:row>
                    <xdr:rowOff>171450</xdr:rowOff>
                  </from>
                  <to>
                    <xdr:col>4</xdr:col>
                    <xdr:colOff>676275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croll Bar 6">
              <controlPr defaultSize="0" autoPict="0">
                <anchor moveWithCells="1">
                  <from>
                    <xdr:col>4</xdr:col>
                    <xdr:colOff>9525</xdr:colOff>
                    <xdr:row>19</xdr:row>
                    <xdr:rowOff>19050</xdr:rowOff>
                  </from>
                  <to>
                    <xdr:col>4</xdr:col>
                    <xdr:colOff>676275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Scroll Bar 7">
              <controlPr defaultSize="0" autoPict="0">
                <anchor moveWithCells="1">
                  <from>
                    <xdr:col>4</xdr:col>
                    <xdr:colOff>9525</xdr:colOff>
                    <xdr:row>19</xdr:row>
                    <xdr:rowOff>171450</xdr:rowOff>
                  </from>
                  <to>
                    <xdr:col>4</xdr:col>
                    <xdr:colOff>676275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Scroll Bar 8">
              <controlPr defaultSize="0" autoPict="0">
                <anchor mov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676275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单方案可行分析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2005-01-13T04:47:59Z</dcterms:created>
  <dcterms:modified xsi:type="dcterms:W3CDTF">2015-06-02T17:56:15Z</dcterms:modified>
</cp:coreProperties>
</file>