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我的坚果云\财务会计\财务模型(58)\"/>
    </mc:Choice>
  </mc:AlternateContent>
  <bookViews>
    <workbookView xWindow="0" yWindow="105" windowWidth="20355" windowHeight="9120"/>
  </bookViews>
  <sheets>
    <sheet name="复利终值" sheetId="1" r:id="rId1"/>
    <sheet name="复利现值" sheetId="2" r:id="rId2"/>
    <sheet name="复利期数" sheetId="3" r:id="rId3"/>
    <sheet name="复利利率" sheetId="4" r:id="rId4"/>
  </sheets>
  <calcPr calcId="152511"/>
</workbook>
</file>

<file path=xl/calcChain.xml><?xml version="1.0" encoding="utf-8"?>
<calcChain xmlns="http://schemas.openxmlformats.org/spreadsheetml/2006/main">
  <c r="I18" i="4" l="1"/>
  <c r="D21" i="4" s="1"/>
  <c r="I17" i="4"/>
  <c r="J6" i="4" s="1"/>
  <c r="I16" i="4"/>
  <c r="I3" i="4" s="1"/>
  <c r="J3" i="4" s="1"/>
  <c r="I4" i="4"/>
  <c r="I6" i="4"/>
  <c r="I8" i="4"/>
  <c r="I10" i="4"/>
  <c r="I12" i="4"/>
  <c r="D15" i="3"/>
  <c r="I15" i="3" s="1"/>
  <c r="I17" i="3"/>
  <c r="I16" i="3"/>
  <c r="D16" i="2"/>
  <c r="I4" i="2" s="1"/>
  <c r="H20" i="2"/>
  <c r="D20" i="2" s="1"/>
  <c r="H3" i="2"/>
  <c r="H4" i="2"/>
  <c r="H5" i="2"/>
  <c r="H6" i="2"/>
  <c r="H7" i="2"/>
  <c r="H8" i="2"/>
  <c r="H9" i="2"/>
  <c r="I9" i="2"/>
  <c r="H10" i="2"/>
  <c r="H11" i="2"/>
  <c r="I11" i="2"/>
  <c r="H12" i="2"/>
  <c r="H13" i="2"/>
  <c r="I13" i="2"/>
  <c r="D16" i="1"/>
  <c r="I17" i="1" s="1"/>
  <c r="I18" i="1"/>
  <c r="I16" i="1"/>
  <c r="I2" i="1"/>
  <c r="I3" i="1"/>
  <c r="I4" i="1"/>
  <c r="I5" i="1"/>
  <c r="I6" i="1"/>
  <c r="I7" i="1"/>
  <c r="I8" i="1"/>
  <c r="I9" i="1"/>
  <c r="I10" i="1"/>
  <c r="I11" i="1"/>
  <c r="I12" i="1"/>
  <c r="I5" i="3" l="1"/>
  <c r="J5" i="3" s="1"/>
  <c r="I9" i="3"/>
  <c r="J9" i="3" s="1"/>
  <c r="D20" i="3"/>
  <c r="I2" i="3"/>
  <c r="J2" i="3" s="1"/>
  <c r="I4" i="3"/>
  <c r="J4" i="3" s="1"/>
  <c r="I6" i="3"/>
  <c r="J6" i="3" s="1"/>
  <c r="I8" i="3"/>
  <c r="J8" i="3" s="1"/>
  <c r="I10" i="3"/>
  <c r="J10" i="3" s="1"/>
  <c r="I12" i="3"/>
  <c r="J12" i="3" s="1"/>
  <c r="I3" i="3"/>
  <c r="J3" i="3" s="1"/>
  <c r="I7" i="3"/>
  <c r="J7" i="3" s="1"/>
  <c r="I11" i="3"/>
  <c r="J11" i="3" s="1"/>
  <c r="J2" i="1"/>
  <c r="J4" i="1"/>
  <c r="J6" i="1"/>
  <c r="J8" i="1"/>
  <c r="J10" i="1"/>
  <c r="J12" i="1"/>
  <c r="J5" i="1"/>
  <c r="J9" i="1"/>
  <c r="J3" i="1"/>
  <c r="J7" i="1"/>
  <c r="J11" i="1"/>
  <c r="D20" i="1"/>
  <c r="I7" i="2"/>
  <c r="I5" i="2"/>
  <c r="I3" i="2"/>
  <c r="I12" i="2"/>
  <c r="I10" i="2"/>
  <c r="I8" i="2"/>
  <c r="I6" i="2"/>
  <c r="J12" i="4"/>
  <c r="J10" i="4"/>
  <c r="J8" i="4"/>
  <c r="J4" i="4"/>
  <c r="I13" i="4"/>
  <c r="J13" i="4" s="1"/>
  <c r="I11" i="4"/>
  <c r="J11" i="4" s="1"/>
  <c r="I9" i="4"/>
  <c r="J9" i="4" s="1"/>
  <c r="I7" i="4"/>
  <c r="J7" i="4" s="1"/>
  <c r="I5" i="4"/>
  <c r="J5" i="4" s="1"/>
</calcChain>
</file>

<file path=xl/sharedStrings.xml><?xml version="1.0" encoding="utf-8"?>
<sst xmlns="http://schemas.openxmlformats.org/spreadsheetml/2006/main" count="24" uniqueCount="14">
  <si>
    <t>期数</t>
    <phoneticPr fontId="3" type="noConversion"/>
  </si>
  <si>
    <t>终值</t>
    <phoneticPr fontId="3" type="noConversion"/>
  </si>
  <si>
    <t>现值</t>
    <phoneticPr fontId="3" type="noConversion"/>
  </si>
  <si>
    <t>利率</t>
    <phoneticPr fontId="3" type="noConversion"/>
  </si>
  <si>
    <t>计算</t>
    <phoneticPr fontId="3" type="noConversion"/>
  </si>
  <si>
    <t>计算</t>
    <phoneticPr fontId="3" type="noConversion"/>
  </si>
  <si>
    <t>变量</t>
    <phoneticPr fontId="3" type="noConversion"/>
  </si>
  <si>
    <t>现值</t>
    <phoneticPr fontId="3" type="noConversion"/>
  </si>
  <si>
    <t>利率</t>
    <phoneticPr fontId="3" type="noConversion"/>
  </si>
  <si>
    <t>期数</t>
    <phoneticPr fontId="3" type="noConversion"/>
  </si>
  <si>
    <t>终值</t>
    <phoneticPr fontId="3" type="noConversion"/>
  </si>
  <si>
    <t>期数</t>
    <phoneticPr fontId="3" type="noConversion"/>
  </si>
  <si>
    <t>现值</t>
    <phoneticPr fontId="3" type="noConversion"/>
  </si>
  <si>
    <t>终值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</si>
</sst>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 ;_ * \-#,##0.00_ ;_ * &quot;-&quot;??_ ;_ @_ "/>
    <numFmt numFmtId="176" formatCode="0.00_ "/>
    <numFmt numFmtId="177" formatCode="0_ "/>
  </numFmts>
  <fonts count="5" x14ac:knownFonts="1">
    <font>
      <sz val="12"/>
      <name val="宋体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2"/>
      <color indexed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6" fontId="2" fillId="0" borderId="1" xfId="2" applyNumberFormat="1" applyFont="1" applyFill="1" applyBorder="1"/>
    <xf numFmtId="0" fontId="2" fillId="0" borderId="0" xfId="2" applyFont="1" applyFill="1"/>
    <xf numFmtId="0" fontId="2" fillId="0" borderId="1" xfId="2" applyFont="1" applyFill="1" applyBorder="1"/>
    <xf numFmtId="0" fontId="2" fillId="0" borderId="0" xfId="2" applyFont="1" applyFill="1" applyBorder="1"/>
    <xf numFmtId="176" fontId="2" fillId="0" borderId="0" xfId="2" applyNumberFormat="1" applyFont="1" applyFill="1" applyBorder="1"/>
    <xf numFmtId="0" fontId="2" fillId="0" borderId="1" xfId="2" applyFont="1" applyFill="1" applyBorder="1" applyAlignment="1">
      <alignment horizontal="center"/>
    </xf>
    <xf numFmtId="0" fontId="0" fillId="2" borderId="0" xfId="0" applyFill="1">
      <alignment vertical="center"/>
    </xf>
    <xf numFmtId="0" fontId="2" fillId="2" borderId="0" xfId="2" applyFont="1" applyFill="1"/>
    <xf numFmtId="0" fontId="0" fillId="3" borderId="0" xfId="0" applyFill="1">
      <alignment vertical="center"/>
    </xf>
    <xf numFmtId="0" fontId="2" fillId="3" borderId="0" xfId="2" applyFont="1" applyFill="1"/>
    <xf numFmtId="10" fontId="2" fillId="0" borderId="1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3" applyNumberFormat="1" applyFont="1" applyFill="1" applyBorder="1" applyAlignment="1">
      <alignment horizontal="right"/>
    </xf>
    <xf numFmtId="177" fontId="2" fillId="0" borderId="1" xfId="2" applyNumberFormat="1" applyFont="1" applyFill="1" applyBorder="1"/>
    <xf numFmtId="0" fontId="2" fillId="0" borderId="1" xfId="2" applyFont="1" applyFill="1" applyBorder="1" applyAlignment="1">
      <alignment horizontal="right"/>
    </xf>
    <xf numFmtId="0" fontId="2" fillId="0" borderId="0" xfId="2" applyNumberFormat="1" applyFont="1" applyFill="1" applyAlignment="1">
      <alignment horizontal="right"/>
    </xf>
    <xf numFmtId="0" fontId="2" fillId="0" borderId="0" xfId="2" applyNumberFormat="1" applyFont="1" applyFill="1" applyBorder="1"/>
    <xf numFmtId="0" fontId="2" fillId="0" borderId="0" xfId="2" applyFont="1" applyFill="1" applyAlignment="1">
      <alignment horizontal="right"/>
    </xf>
    <xf numFmtId="0" fontId="2" fillId="0" borderId="0" xfId="2" applyNumberFormat="1" applyFont="1" applyFill="1"/>
    <xf numFmtId="43" fontId="2" fillId="0" borderId="0" xfId="3" applyFont="1" applyFill="1" applyBorder="1" applyAlignment="1"/>
    <xf numFmtId="0" fontId="0" fillId="0" borderId="0" xfId="0" applyFill="1">
      <alignment vertical="center"/>
    </xf>
    <xf numFmtId="43" fontId="2" fillId="0" borderId="1" xfId="3" applyNumberFormat="1" applyFont="1" applyFill="1" applyBorder="1" applyAlignment="1"/>
    <xf numFmtId="9" fontId="2" fillId="0" borderId="1" xfId="1" applyFont="1" applyFill="1" applyBorder="1" applyAlignment="1"/>
    <xf numFmtId="10" fontId="2" fillId="0" borderId="1" xfId="2" applyNumberFormat="1" applyFont="1" applyFill="1" applyBorder="1"/>
    <xf numFmtId="10" fontId="2" fillId="0" borderId="1" xfId="1" applyNumberFormat="1" applyFont="1" applyFill="1" applyBorder="1" applyAlignment="1">
      <alignment horizontal="right"/>
    </xf>
    <xf numFmtId="0" fontId="1" fillId="2" borderId="0" xfId="2" applyFont="1" applyFill="1" applyBorder="1" applyAlignment="1">
      <alignment horizontal="center"/>
    </xf>
    <xf numFmtId="0" fontId="1" fillId="2" borderId="0" xfId="0" applyFont="1" applyFill="1">
      <alignment vertical="center"/>
    </xf>
    <xf numFmtId="0" fontId="1" fillId="3" borderId="0" xfId="2" applyFont="1" applyFill="1"/>
    <xf numFmtId="0" fontId="4" fillId="2" borderId="0" xfId="0" applyFont="1" applyFill="1">
      <alignment vertical="center"/>
    </xf>
    <xf numFmtId="43" fontId="2" fillId="0" borderId="1" xfId="3" applyFont="1" applyFill="1" applyBorder="1" applyAlignment="1"/>
    <xf numFmtId="0" fontId="2" fillId="0" borderId="1" xfId="0" applyFont="1" applyBorder="1">
      <alignment vertical="center"/>
    </xf>
  </cellXfs>
  <cellStyles count="4">
    <cellStyle name="百分比" xfId="1" builtinId="5"/>
    <cellStyle name="常规" xfId="0" builtinId="0"/>
    <cellStyle name="常规_用户需求" xfId="2"/>
    <cellStyle name="千位分隔" xfId="3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3268729533751642"/>
          <c:y val="0.10434782608695652"/>
          <c:w val="0.67313110436924395"/>
          <c:h val="0.62608695652173918"/>
        </c:manualLayout>
      </c:layout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复利终值!$I$2:$I$12</c:f>
              <c:numCache>
                <c:formatCode>0.00_ </c:formatCode>
                <c:ptCount val="11"/>
                <c:pt idx="0">
                  <c:v>3850</c:v>
                </c:pt>
                <c:pt idx="1">
                  <c:v>4620</c:v>
                </c:pt>
                <c:pt idx="2">
                  <c:v>5390</c:v>
                </c:pt>
                <c:pt idx="3">
                  <c:v>6160</c:v>
                </c:pt>
                <c:pt idx="4">
                  <c:v>6930</c:v>
                </c:pt>
                <c:pt idx="5">
                  <c:v>7700</c:v>
                </c:pt>
                <c:pt idx="6">
                  <c:v>8470</c:v>
                </c:pt>
                <c:pt idx="7">
                  <c:v>9240</c:v>
                </c:pt>
                <c:pt idx="8">
                  <c:v>10010</c:v>
                </c:pt>
                <c:pt idx="9">
                  <c:v>10780</c:v>
                </c:pt>
                <c:pt idx="10">
                  <c:v>11550</c:v>
                </c:pt>
              </c:numCache>
            </c:numRef>
          </c:xVal>
          <c:yVal>
            <c:numRef>
              <c:f>复利终值!$J$2:$J$12</c:f>
              <c:numCache>
                <c:formatCode>0.00_ </c:formatCode>
                <c:ptCount val="11"/>
                <c:pt idx="0">
                  <c:v>6209.665</c:v>
                </c:pt>
                <c:pt idx="1">
                  <c:v>7451.598</c:v>
                </c:pt>
                <c:pt idx="2">
                  <c:v>8693.5310000000009</c:v>
                </c:pt>
                <c:pt idx="3">
                  <c:v>9935.4639999999999</c:v>
                </c:pt>
                <c:pt idx="4">
                  <c:v>11177.397000000001</c:v>
                </c:pt>
                <c:pt idx="5">
                  <c:v>12419.33</c:v>
                </c:pt>
                <c:pt idx="6">
                  <c:v>13661.263000000001</c:v>
                </c:pt>
                <c:pt idx="7">
                  <c:v>14903.196</c:v>
                </c:pt>
                <c:pt idx="8">
                  <c:v>16145.129000000001</c:v>
                </c:pt>
                <c:pt idx="9">
                  <c:v>17387.062000000002</c:v>
                </c:pt>
                <c:pt idx="10">
                  <c:v>18628.994999999999</c:v>
                </c:pt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复利终值!$D$15</c:f>
              <c:numCache>
                <c:formatCode>General</c:formatCode>
                <c:ptCount val="1"/>
                <c:pt idx="0">
                  <c:v>7700</c:v>
                </c:pt>
              </c:numCache>
            </c:numRef>
          </c:xVal>
          <c:yVal>
            <c:numRef>
              <c:f>复利终值!$D$20</c:f>
              <c:numCache>
                <c:formatCode>0.00_ </c:formatCode>
                <c:ptCount val="1"/>
                <c:pt idx="0">
                  <c:v>12419.33</c:v>
                </c:pt>
              </c:numCache>
            </c:numRef>
          </c:yVal>
          <c:smooth val="0"/>
        </c:ser>
        <c:ser>
          <c:idx val="2"/>
          <c:order val="2"/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(复利终值!$D$15,复利终值!$D$15)</c:f>
              <c:numCache>
                <c:formatCode>General</c:formatCode>
                <c:ptCount val="2"/>
                <c:pt idx="0">
                  <c:v>7700</c:v>
                </c:pt>
                <c:pt idx="1">
                  <c:v>7700</c:v>
                </c:pt>
              </c:numCache>
            </c:numRef>
          </c:xVal>
          <c:yVal>
            <c:numRef>
              <c:f>(复利终值!$J$2,复利终值!$J$12)</c:f>
              <c:numCache>
                <c:formatCode>0.00_ </c:formatCode>
                <c:ptCount val="2"/>
                <c:pt idx="0">
                  <c:v>6209.665</c:v>
                </c:pt>
                <c:pt idx="1">
                  <c:v>18628.994999999999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2697280"/>
        <c:axId val="222699520"/>
      </c:scatterChart>
      <c:valAx>
        <c:axId val="222697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/>
                  <a:t>现值</a:t>
                </a:r>
              </a:p>
            </c:rich>
          </c:tx>
          <c:layout>
            <c:manualLayout>
              <c:xMode val="edge"/>
              <c:yMode val="edge"/>
              <c:x val="0.52631650135866803"/>
              <c:y val="0.8478260869565217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0_ 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22699520"/>
        <c:crosses val="autoZero"/>
        <c:crossBetween val="midCat"/>
      </c:valAx>
      <c:valAx>
        <c:axId val="222699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/>
                  <a:t>终值</a:t>
                </a:r>
              </a:p>
            </c:rich>
          </c:tx>
          <c:layout>
            <c:manualLayout>
              <c:xMode val="edge"/>
              <c:yMode val="edge"/>
              <c:x val="4.4321389588098364E-2"/>
              <c:y val="0.3521739130434782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0_ 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22697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3268729533751642"/>
          <c:y val="0.10389654312323764"/>
          <c:w val="0.67313110436924395"/>
          <c:h val="0.62770828136956069"/>
        </c:manualLayout>
      </c:layout>
      <c:scatterChart>
        <c:scatterStyle val="lineMarker"/>
        <c:varyColors val="0"/>
        <c:ser>
          <c:idx val="0"/>
          <c:order val="0"/>
          <c:tx>
            <c:strRef>
              <c:f>复利现值!$I$2</c:f>
              <c:strCache>
                <c:ptCount val="1"/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复利现值!$H$3:$H$13</c:f>
              <c:numCache>
                <c:formatCode>0_ </c:formatCode>
                <c:ptCount val="11"/>
                <c:pt idx="0">
                  <c:v>5600</c:v>
                </c:pt>
                <c:pt idx="1">
                  <c:v>6720</c:v>
                </c:pt>
                <c:pt idx="2">
                  <c:v>7839.9999999999991</c:v>
                </c:pt>
                <c:pt idx="3">
                  <c:v>8960</c:v>
                </c:pt>
                <c:pt idx="4">
                  <c:v>10080</c:v>
                </c:pt>
                <c:pt idx="5">
                  <c:v>11200</c:v>
                </c:pt>
                <c:pt idx="6">
                  <c:v>12320.000000000002</c:v>
                </c:pt>
                <c:pt idx="7">
                  <c:v>13440</c:v>
                </c:pt>
                <c:pt idx="8">
                  <c:v>14560</c:v>
                </c:pt>
                <c:pt idx="9">
                  <c:v>15679.999999999998</c:v>
                </c:pt>
                <c:pt idx="10">
                  <c:v>16800</c:v>
                </c:pt>
              </c:numCache>
            </c:numRef>
          </c:xVal>
          <c:yVal>
            <c:numRef>
              <c:f>复利现值!$I$3:$I$13</c:f>
              <c:numCache>
                <c:formatCode>0_ </c:formatCode>
                <c:ptCount val="11"/>
                <c:pt idx="0">
                  <c:v>5137.6146788990818</c:v>
                </c:pt>
                <c:pt idx="1">
                  <c:v>6165.1376146788989</c:v>
                </c:pt>
                <c:pt idx="2">
                  <c:v>7192.6605504587142</c:v>
                </c:pt>
                <c:pt idx="3">
                  <c:v>8220.1834862385313</c:v>
                </c:pt>
                <c:pt idx="4">
                  <c:v>9247.7064220183474</c:v>
                </c:pt>
                <c:pt idx="5">
                  <c:v>10275.229357798164</c:v>
                </c:pt>
                <c:pt idx="6">
                  <c:v>11302.752293577982</c:v>
                </c:pt>
                <c:pt idx="7">
                  <c:v>12330.275229357798</c:v>
                </c:pt>
                <c:pt idx="8">
                  <c:v>13357.798165137614</c:v>
                </c:pt>
                <c:pt idx="9">
                  <c:v>14385.321100917428</c:v>
                </c:pt>
                <c:pt idx="10">
                  <c:v>15412.844036697246</c:v>
                </c:pt>
              </c:numCache>
            </c:numRef>
          </c:yVal>
          <c:smooth val="0"/>
        </c:ser>
        <c:ser>
          <c:idx val="1"/>
          <c:order val="1"/>
          <c:spPr>
            <a:ln w="19050">
              <a:noFill/>
            </a:ln>
          </c:spPr>
          <c:marker>
            <c:symbol val="square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复利现值!$D$15</c:f>
              <c:numCache>
                <c:formatCode>0.00_ </c:formatCode>
                <c:ptCount val="1"/>
                <c:pt idx="0">
                  <c:v>11200</c:v>
                </c:pt>
              </c:numCache>
            </c:numRef>
          </c:xVal>
          <c:yVal>
            <c:numRef>
              <c:f>复利现值!$D$20</c:f>
              <c:numCache>
                <c:formatCode>_(* #,##0.00_);_(* \(#,##0.00\);_(* "-"??_);_(@_)</c:formatCode>
                <c:ptCount val="1"/>
                <c:pt idx="0">
                  <c:v>10275.229357798164</c:v>
                </c:pt>
              </c:numCache>
            </c:numRef>
          </c:yVal>
          <c:smooth val="0"/>
        </c:ser>
        <c:ser>
          <c:idx val="2"/>
          <c:order val="2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(复利现值!$D$15,复利现值!$D$15)</c:f>
              <c:numCache>
                <c:formatCode>0.00_ </c:formatCode>
                <c:ptCount val="2"/>
                <c:pt idx="0">
                  <c:v>11200</c:v>
                </c:pt>
                <c:pt idx="1">
                  <c:v>11200</c:v>
                </c:pt>
              </c:numCache>
            </c:numRef>
          </c:xVal>
          <c:yVal>
            <c:numRef>
              <c:f>(复利现值!$I$3,复利现值!$I$13)</c:f>
              <c:numCache>
                <c:formatCode>0_ </c:formatCode>
                <c:ptCount val="2"/>
                <c:pt idx="0">
                  <c:v>5137.6146788990818</c:v>
                </c:pt>
                <c:pt idx="1">
                  <c:v>15412.844036697246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4005184"/>
        <c:axId val="216725712"/>
      </c:scatterChart>
      <c:valAx>
        <c:axId val="2240051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终值</a:t>
                </a:r>
              </a:p>
            </c:rich>
          </c:tx>
          <c:layout>
            <c:manualLayout>
              <c:xMode val="edge"/>
              <c:yMode val="edge"/>
              <c:x val="0.52631650135866803"/>
              <c:y val="0.84848843550644071"/>
            </c:manualLayout>
          </c:layout>
          <c:overlay val="0"/>
          <c:spPr>
            <a:noFill/>
            <a:ln w="25400">
              <a:noFill/>
            </a:ln>
          </c:spPr>
        </c:title>
        <c:numFmt formatCode="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16725712"/>
        <c:crosses val="autoZero"/>
        <c:crossBetween val="midCat"/>
      </c:valAx>
      <c:valAx>
        <c:axId val="2167257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现值</a:t>
                </a:r>
              </a:p>
            </c:rich>
          </c:tx>
          <c:layout>
            <c:manualLayout>
              <c:xMode val="edge"/>
              <c:yMode val="edge"/>
              <c:x val="4.4321389588098364E-2"/>
              <c:y val="0.35065083304092703"/>
            </c:manualLayout>
          </c:layout>
          <c:overlay val="0"/>
          <c:spPr>
            <a:noFill/>
            <a:ln w="25400">
              <a:noFill/>
            </a:ln>
          </c:spPr>
        </c:title>
        <c:numFmt formatCode="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24005184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333383065817779"/>
          <c:y val="0.10389654312323764"/>
          <c:w val="0.74722424919772457"/>
          <c:h val="0.62770828136956069"/>
        </c:manualLayout>
      </c:layout>
      <c:scatterChart>
        <c:scatterStyle val="lineMarker"/>
        <c:varyColors val="0"/>
        <c:ser>
          <c:idx val="0"/>
          <c:order val="0"/>
          <c:tx>
            <c:strRef>
              <c:f>复利期数!$J$1</c:f>
              <c:strCache>
                <c:ptCount val="1"/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复利期数!$I$2:$I$12</c:f>
              <c:numCache>
                <c:formatCode>0%</c:formatCode>
                <c:ptCount val="11"/>
                <c:pt idx="0">
                  <c:v>0.04</c:v>
                </c:pt>
                <c:pt idx="1">
                  <c:v>4.8000000000000001E-2</c:v>
                </c:pt>
                <c:pt idx="2">
                  <c:v>5.5999999999999994E-2</c:v>
                </c:pt>
                <c:pt idx="3">
                  <c:v>6.4000000000000001E-2</c:v>
                </c:pt>
                <c:pt idx="4">
                  <c:v>7.2000000000000008E-2</c:v>
                </c:pt>
                <c:pt idx="5">
                  <c:v>0.08</c:v>
                </c:pt>
                <c:pt idx="6">
                  <c:v>8.8000000000000009E-2</c:v>
                </c:pt>
                <c:pt idx="7">
                  <c:v>9.6000000000000002E-2</c:v>
                </c:pt>
                <c:pt idx="8">
                  <c:v>0.10400000000000001</c:v>
                </c:pt>
                <c:pt idx="9">
                  <c:v>0.11199999999999999</c:v>
                </c:pt>
                <c:pt idx="10">
                  <c:v>0.12</c:v>
                </c:pt>
              </c:numCache>
            </c:numRef>
          </c:xVal>
          <c:yVal>
            <c:numRef>
              <c:f>复利期数!$J$2:$J$12</c:f>
              <c:numCache>
                <c:formatCode>_(* #,##0.00_);_(* \(#,##0.00\);_(* "-"??_);_(@_)</c:formatCode>
                <c:ptCount val="11"/>
                <c:pt idx="0">
                  <c:v>38.106335052977968</c:v>
                </c:pt>
                <c:pt idx="1">
                  <c:v>31.878057272754887</c:v>
                </c:pt>
                <c:pt idx="2">
                  <c:v>27.429022064947148</c:v>
                </c:pt>
                <c:pt idx="3">
                  <c:v>24.09201609410708</c:v>
                </c:pt>
                <c:pt idx="4">
                  <c:v>21.496365240604515</c:v>
                </c:pt>
                <c:pt idx="5">
                  <c:v>19.419664993774063</c:v>
                </c:pt>
                <c:pt idx="6">
                  <c:v>17.72038517604058</c:v>
                </c:pt>
                <c:pt idx="7">
                  <c:v>16.304172304953386</c:v>
                </c:pt>
                <c:pt idx="8">
                  <c:v>15.105704711179563</c:v>
                </c:pt>
                <c:pt idx="9">
                  <c:v>14.078324034477568</c:v>
                </c:pt>
                <c:pt idx="10">
                  <c:v>13.187814121261324</c:v>
                </c:pt>
              </c:numCache>
            </c:numRef>
          </c:yVal>
          <c:smooth val="0"/>
        </c:ser>
        <c:ser>
          <c:idx val="1"/>
          <c:order val="1"/>
          <c:spPr>
            <a:ln w="19050">
              <a:noFill/>
            </a:ln>
          </c:spPr>
          <c:marker>
            <c:symbol val="square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复利期数!$I$15</c:f>
              <c:numCache>
                <c:formatCode>0.00%</c:formatCode>
                <c:ptCount val="1"/>
                <c:pt idx="0">
                  <c:v>0.08</c:v>
                </c:pt>
              </c:numCache>
            </c:numRef>
          </c:xVal>
          <c:yVal>
            <c:numRef>
              <c:f>复利期数!$D$20</c:f>
              <c:numCache>
                <c:formatCode>0_ </c:formatCode>
                <c:ptCount val="1"/>
                <c:pt idx="0">
                  <c:v>19.419664993774063</c:v>
                </c:pt>
              </c:numCache>
            </c:numRef>
          </c:yVal>
          <c:smooth val="0"/>
        </c:ser>
        <c:ser>
          <c:idx val="2"/>
          <c:order val="2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(复利期数!$I$15,复利期数!$I$15)</c:f>
              <c:numCache>
                <c:formatCode>0.00%</c:formatCode>
                <c:ptCount val="2"/>
                <c:pt idx="0">
                  <c:v>0.08</c:v>
                </c:pt>
                <c:pt idx="1">
                  <c:v>0.08</c:v>
                </c:pt>
              </c:numCache>
            </c:numRef>
          </c:xVal>
          <c:yVal>
            <c:numRef>
              <c:f>(复利期数!$J$2,复利期数!$J$12)</c:f>
              <c:numCache>
                <c:formatCode>_(* #,##0.00_);_(* \(#,##0.00\);_(* "-"??_);_(@_)</c:formatCode>
                <c:ptCount val="2"/>
                <c:pt idx="0">
                  <c:v>38.106335052977968</c:v>
                </c:pt>
                <c:pt idx="1">
                  <c:v>13.187814121261324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6848896"/>
        <c:axId val="216849456"/>
      </c:scatterChart>
      <c:valAx>
        <c:axId val="2168488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利率</a:t>
                </a:r>
              </a:p>
            </c:rich>
          </c:tx>
          <c:layout>
            <c:manualLayout>
              <c:xMode val="edge"/>
              <c:yMode val="edge"/>
              <c:x val="0.51389028290549832"/>
              <c:y val="0.84848843550644071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16849456"/>
        <c:crosses val="autoZero"/>
        <c:crossBetween val="midCat"/>
      </c:valAx>
      <c:valAx>
        <c:axId val="2168494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期数</a:t>
                </a:r>
              </a:p>
            </c:rich>
          </c:tx>
          <c:layout>
            <c:manualLayout>
              <c:xMode val="edge"/>
              <c:yMode val="edge"/>
              <c:x val="4.4444565008043099E-2"/>
              <c:y val="0.3506508330409270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 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16848896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333383065817779"/>
          <c:y val="0.10480371691567641"/>
          <c:w val="0.75555760513673265"/>
          <c:h val="0.62445547995590533"/>
        </c:manualLayout>
      </c:layout>
      <c:scatterChart>
        <c:scatterStyle val="lineMarker"/>
        <c:varyColors val="0"/>
        <c:ser>
          <c:idx val="0"/>
          <c:order val="0"/>
          <c:tx>
            <c:strRef>
              <c:f>复利利率!$J$2</c:f>
              <c:strCache>
                <c:ptCount val="1"/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复利利率!$I$3:$I$13</c:f>
              <c:numCache>
                <c:formatCode>General</c:formatCode>
                <c:ptCount val="11"/>
                <c:pt idx="0">
                  <c:v>4.5</c:v>
                </c:pt>
                <c:pt idx="1">
                  <c:v>5.3999999999999995</c:v>
                </c:pt>
                <c:pt idx="2">
                  <c:v>6.3</c:v>
                </c:pt>
                <c:pt idx="3">
                  <c:v>7.2</c:v>
                </c:pt>
                <c:pt idx="4">
                  <c:v>8.1</c:v>
                </c:pt>
                <c:pt idx="5" formatCode="0.00_ ">
                  <c:v>9</c:v>
                </c:pt>
                <c:pt idx="6">
                  <c:v>9.9</c:v>
                </c:pt>
                <c:pt idx="7">
                  <c:v>10.799999999999999</c:v>
                </c:pt>
                <c:pt idx="8">
                  <c:v>11.700000000000001</c:v>
                </c:pt>
                <c:pt idx="9">
                  <c:v>12.6</c:v>
                </c:pt>
                <c:pt idx="10">
                  <c:v>13.5</c:v>
                </c:pt>
              </c:numCache>
            </c:numRef>
          </c:xVal>
          <c:yVal>
            <c:numRef>
              <c:f>复利利率!$J$3:$J$13</c:f>
              <c:numCache>
                <c:formatCode>0.00%</c:formatCode>
                <c:ptCount val="11"/>
                <c:pt idx="0">
                  <c:v>0.14925049263729395</c:v>
                </c:pt>
                <c:pt idx="1">
                  <c:v>0.12291163596958277</c:v>
                </c:pt>
                <c:pt idx="2">
                  <c:v>0.10446855606998873</c:v>
                </c:pt>
                <c:pt idx="3">
                  <c:v>9.0835307845604563E-2</c:v>
                </c:pt>
                <c:pt idx="4">
                  <c:v>8.0348122285359258E-2</c:v>
                </c:pt>
                <c:pt idx="5">
                  <c:v>7.2031012908345904E-2</c:v>
                </c:pt>
                <c:pt idx="6">
                  <c:v>6.5273752864842827E-2</c:v>
                </c:pt>
                <c:pt idx="7">
                  <c:v>5.9675250239233701E-2</c:v>
                </c:pt>
                <c:pt idx="8">
                  <c:v>5.4961042957881734E-2</c:v>
                </c:pt>
                <c:pt idx="9">
                  <c:v>5.0936989581196856E-2</c:v>
                </c:pt>
                <c:pt idx="10">
                  <c:v>4.7461894710677521E-2</c:v>
                </c:pt>
              </c:numCache>
            </c:numRef>
          </c:yVal>
          <c:smooth val="0"/>
        </c:ser>
        <c:ser>
          <c:idx val="1"/>
          <c:order val="1"/>
          <c:spPr>
            <a:ln w="19050">
              <a:noFill/>
            </a:ln>
          </c:spPr>
          <c:marker>
            <c:symbol val="square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复利利率!$I$16</c:f>
              <c:numCache>
                <c:formatCode>0.00_ </c:formatCode>
                <c:ptCount val="1"/>
                <c:pt idx="0">
                  <c:v>9</c:v>
                </c:pt>
              </c:numCache>
            </c:numRef>
          </c:xVal>
          <c:yVal>
            <c:numRef>
              <c:f>复利利率!$D$21</c:f>
              <c:numCache>
                <c:formatCode>0.00%</c:formatCode>
                <c:ptCount val="1"/>
                <c:pt idx="0">
                  <c:v>7.2031012908345904E-2</c:v>
                </c:pt>
              </c:numCache>
            </c:numRef>
          </c:yVal>
          <c:smooth val="0"/>
        </c:ser>
        <c:ser>
          <c:idx val="2"/>
          <c:order val="2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(复利利率!$I$16,复利利率!$I$16)</c:f>
              <c:numCache>
                <c:formatCode>0.00_ </c:formatCode>
                <c:ptCount val="2"/>
                <c:pt idx="0">
                  <c:v>9</c:v>
                </c:pt>
                <c:pt idx="1">
                  <c:v>9</c:v>
                </c:pt>
              </c:numCache>
            </c:numRef>
          </c:xVal>
          <c:yVal>
            <c:numRef>
              <c:f>(复利利率!$J$3,复利利率!$J$13)</c:f>
              <c:numCache>
                <c:formatCode>0.00%</c:formatCode>
                <c:ptCount val="2"/>
                <c:pt idx="0">
                  <c:v>0.14925049263729395</c:v>
                </c:pt>
                <c:pt idx="1">
                  <c:v>4.7461894710677521E-2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5795664"/>
        <c:axId val="285796224"/>
      </c:scatterChart>
      <c:valAx>
        <c:axId val="2857956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期数</a:t>
                </a:r>
              </a:p>
            </c:rich>
          </c:tx>
          <c:layout>
            <c:manualLayout>
              <c:xMode val="edge"/>
              <c:yMode val="edge"/>
              <c:x val="0.51944585353150374"/>
              <c:y val="0.8471633784017177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85796224"/>
        <c:crosses val="autoZero"/>
        <c:crossBetween val="midCat"/>
      </c:valAx>
      <c:valAx>
        <c:axId val="2857962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利率</a:t>
                </a:r>
              </a:p>
            </c:rich>
          </c:tx>
          <c:layout>
            <c:manualLayout>
              <c:xMode val="edge"/>
              <c:yMode val="edge"/>
              <c:x val="4.4444565008043099E-2"/>
              <c:y val="0.34934572305225475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85795664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Spin" dx="16" fmlaLink="$D$15" inc="100" max="30000" page="10" val="7700"/>
</file>

<file path=xl/ctrlProps/ctrlProp2.xml><?xml version="1.0" encoding="utf-8"?>
<formControlPr xmlns="http://schemas.microsoft.com/office/spreadsheetml/2009/9/main" objectType="Spin" dx="16" fmlaLink="$J$17" max="30000" page="10" val="27"/>
</file>

<file path=xl/ctrlProps/ctrlProp3.xml><?xml version="1.0" encoding="utf-8"?>
<formControlPr xmlns="http://schemas.microsoft.com/office/spreadsheetml/2009/9/main" objectType="Spin" dx="16" fmlaLink="$D$17" max="30000" page="10" val="2"/>
</file>

<file path=xl/ctrlProps/ctrlProp4.xml><?xml version="1.0" encoding="utf-8"?>
<formControlPr xmlns="http://schemas.microsoft.com/office/spreadsheetml/2009/9/main" objectType="Spin" dx="16" fmlaLink="$D$15" inc="100" max="30000" page="10" val="11200"/>
</file>

<file path=xl/ctrlProps/ctrlProp5.xml><?xml version="1.0" encoding="utf-8"?>
<formControlPr xmlns="http://schemas.microsoft.com/office/spreadsheetml/2009/9/main" objectType="Spin" dx="16" fmlaLink="$H$16" max="30000" page="10" val="9"/>
</file>

<file path=xl/ctrlProps/ctrlProp6.xml><?xml version="1.0" encoding="utf-8"?>
<formControlPr xmlns="http://schemas.microsoft.com/office/spreadsheetml/2009/9/main" objectType="Spin" dx="16" fmlaLink="$D$17" max="30000" page="10"/>
</file>

<file path=xl/ctrlProps/ctrlProp7.xml><?xml version="1.0" encoding="utf-8"?>
<formControlPr xmlns="http://schemas.microsoft.com/office/spreadsheetml/2009/9/main" objectType="Spin" dx="16" fmlaLink="$K$15" max="30000" page="10" val="8"/>
</file>

<file path=xl/ctrlProps/ctrlProp8.xml><?xml version="1.0" encoding="utf-8"?>
<formControlPr xmlns="http://schemas.microsoft.com/office/spreadsheetml/2009/9/main" objectType="Spin" dx="16" fmlaLink="$D$16" inc="100" max="30000" page="10" val="516"/>
</file>

<file path=xl/ctrlProps/ctrlProp9.xml><?xml version="1.0" encoding="utf-8"?>
<formControlPr xmlns="http://schemas.microsoft.com/office/spreadsheetml/2009/9/main" objectType="Spin" dx="16" fmlaLink="$D$17" inc="100" max="30000" page="10" val="2300"/>
</file>

<file path=xl/ctrlProps/ctrlProp10.xml><?xml version="1.0" encoding="utf-8"?>
<formControlPr xmlns="http://schemas.microsoft.com/office/spreadsheetml/2009/9/main" objectType="Spin" dx="16" fmlaLink="$D$16" max="30000" page="10" val="9"/>
</file>

<file path=xl/ctrlProps/ctrlProp11.xml><?xml version="1.0" encoding="utf-8"?>
<formControlPr xmlns="http://schemas.microsoft.com/office/spreadsheetml/2009/9/main" objectType="Spin" dx="16" fmlaLink="$D$17" inc="100" max="30000" page="10" val="1609"/>
</file>

<file path=xl/ctrlProps/ctrlProp12.xml><?xml version="1.0" encoding="utf-8"?>
<formControlPr xmlns="http://schemas.microsoft.com/office/spreadsheetml/2009/9/main" objectType="Spin" dx="16" fmlaLink="$D$18" inc="100" max="30000" page="10" val="3009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6</xdr:col>
      <xdr:colOff>666750</xdr:colOff>
      <xdr:row>12</xdr:row>
      <xdr:rowOff>19050</xdr:rowOff>
    </xdr:to>
    <xdr:graphicFrame macro="">
      <xdr:nvGraphicFramePr>
        <xdr:cNvPr id="1025" name="图表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14</xdr:row>
          <xdr:rowOff>9525</xdr:rowOff>
        </xdr:from>
        <xdr:to>
          <xdr:col>4</xdr:col>
          <xdr:colOff>152400</xdr:colOff>
          <xdr:row>15</xdr:row>
          <xdr:rowOff>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15</xdr:row>
          <xdr:rowOff>9525</xdr:rowOff>
        </xdr:from>
        <xdr:to>
          <xdr:col>4</xdr:col>
          <xdr:colOff>152400</xdr:colOff>
          <xdr:row>16</xdr:row>
          <xdr:rowOff>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16</xdr:row>
          <xdr:rowOff>0</xdr:rowOff>
        </xdr:from>
        <xdr:to>
          <xdr:col>4</xdr:col>
          <xdr:colOff>152400</xdr:colOff>
          <xdr:row>16</xdr:row>
          <xdr:rowOff>171450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6</xdr:col>
      <xdr:colOff>295275</xdr:colOff>
      <xdr:row>12</xdr:row>
      <xdr:rowOff>28575</xdr:rowOff>
    </xdr:to>
    <xdr:graphicFrame macro="">
      <xdr:nvGraphicFramePr>
        <xdr:cNvPr id="2049" name="图表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14</xdr:row>
          <xdr:rowOff>9525</xdr:rowOff>
        </xdr:from>
        <xdr:to>
          <xdr:col>4</xdr:col>
          <xdr:colOff>161925</xdr:colOff>
          <xdr:row>15</xdr:row>
          <xdr:rowOff>0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15</xdr:row>
          <xdr:rowOff>9525</xdr:rowOff>
        </xdr:from>
        <xdr:to>
          <xdr:col>4</xdr:col>
          <xdr:colOff>161925</xdr:colOff>
          <xdr:row>16</xdr:row>
          <xdr:rowOff>0</xdr:rowOff>
        </xdr:to>
        <xdr:sp macro="" textlink="">
          <xdr:nvSpPr>
            <xdr:cNvPr id="2051" name="Spinner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16</xdr:row>
          <xdr:rowOff>0</xdr:rowOff>
        </xdr:from>
        <xdr:to>
          <xdr:col>4</xdr:col>
          <xdr:colOff>161925</xdr:colOff>
          <xdr:row>16</xdr:row>
          <xdr:rowOff>171450</xdr:rowOff>
        </xdr:to>
        <xdr:sp macro="" textlink="">
          <xdr:nvSpPr>
            <xdr:cNvPr id="2052" name="Spinner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7</xdr:col>
      <xdr:colOff>123825</xdr:colOff>
      <xdr:row>12</xdr:row>
      <xdr:rowOff>28575</xdr:rowOff>
    </xdr:to>
    <xdr:graphicFrame macro="">
      <xdr:nvGraphicFramePr>
        <xdr:cNvPr id="3073" name="图表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14</xdr:row>
          <xdr:rowOff>9525</xdr:rowOff>
        </xdr:from>
        <xdr:to>
          <xdr:col>4</xdr:col>
          <xdr:colOff>152400</xdr:colOff>
          <xdr:row>15</xdr:row>
          <xdr:rowOff>0</xdr:rowOff>
        </xdr:to>
        <xdr:sp macro="" textlink="">
          <xdr:nvSpPr>
            <xdr:cNvPr id="3074" name="Spinner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15</xdr:row>
          <xdr:rowOff>9525</xdr:rowOff>
        </xdr:from>
        <xdr:to>
          <xdr:col>4</xdr:col>
          <xdr:colOff>152400</xdr:colOff>
          <xdr:row>16</xdr:row>
          <xdr:rowOff>0</xdr:rowOff>
        </xdr:to>
        <xdr:sp macro="" textlink="">
          <xdr:nvSpPr>
            <xdr:cNvPr id="3075" name="Spinner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16</xdr:row>
          <xdr:rowOff>0</xdr:rowOff>
        </xdr:from>
        <xdr:to>
          <xdr:col>4</xdr:col>
          <xdr:colOff>152400</xdr:colOff>
          <xdr:row>16</xdr:row>
          <xdr:rowOff>171450</xdr:rowOff>
        </xdr:to>
        <xdr:sp macro="" textlink="">
          <xdr:nvSpPr>
            <xdr:cNvPr id="3076" name="Spinner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7</xdr:col>
      <xdr:colOff>66675</xdr:colOff>
      <xdr:row>12</xdr:row>
      <xdr:rowOff>9525</xdr:rowOff>
    </xdr:to>
    <xdr:graphicFrame macro="">
      <xdr:nvGraphicFramePr>
        <xdr:cNvPr id="4097" name="图表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15</xdr:row>
          <xdr:rowOff>9525</xdr:rowOff>
        </xdr:from>
        <xdr:to>
          <xdr:col>4</xdr:col>
          <xdr:colOff>161925</xdr:colOff>
          <xdr:row>16</xdr:row>
          <xdr:rowOff>0</xdr:rowOff>
        </xdr:to>
        <xdr:sp macro="" textlink="">
          <xdr:nvSpPr>
            <xdr:cNvPr id="4098" name="Spinner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16</xdr:row>
          <xdr:rowOff>9525</xdr:rowOff>
        </xdr:from>
        <xdr:to>
          <xdr:col>4</xdr:col>
          <xdr:colOff>161925</xdr:colOff>
          <xdr:row>17</xdr:row>
          <xdr:rowOff>0</xdr:rowOff>
        </xdr:to>
        <xdr:sp macro="" textlink="">
          <xdr:nvSpPr>
            <xdr:cNvPr id="4099" name="Spinner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17</xdr:row>
          <xdr:rowOff>0</xdr:rowOff>
        </xdr:from>
        <xdr:to>
          <xdr:col>4</xdr:col>
          <xdr:colOff>161925</xdr:colOff>
          <xdr:row>17</xdr:row>
          <xdr:rowOff>171450</xdr:rowOff>
        </xdr:to>
        <xdr:sp macro="" textlink="">
          <xdr:nvSpPr>
            <xdr:cNvPr id="4100" name="Spinner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45454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22"/>
  <sheetViews>
    <sheetView showGridLines="0" tabSelected="1" workbookViewId="0">
      <selection activeCell="H15" sqref="H15"/>
    </sheetView>
  </sheetViews>
  <sheetFormatPr defaultRowHeight="14.25" x14ac:dyDescent="0.15"/>
  <cols>
    <col min="1" max="1" width="8.25" customWidth="1"/>
    <col min="2" max="2" width="2.25" customWidth="1"/>
    <col min="3" max="3" width="12" customWidth="1"/>
    <col min="4" max="4" width="9.5" bestFit="1" customWidth="1"/>
    <col min="5" max="5" width="2.125" customWidth="1"/>
    <col min="6" max="6" width="2.25" customWidth="1"/>
    <col min="9" max="9" width="10.25" bestFit="1" customWidth="1"/>
  </cols>
  <sheetData>
    <row r="1" spans="2:12" x14ac:dyDescent="0.15">
      <c r="K1" s="2"/>
      <c r="L1" s="2"/>
    </row>
    <row r="2" spans="2:12" x14ac:dyDescent="0.15">
      <c r="I2" s="1">
        <f>0.5*$D$15</f>
        <v>3850</v>
      </c>
      <c r="J2" s="1">
        <f t="shared" ref="J2:J12" si="0">FV($I$17,$I$18,0,-I2,0)</f>
        <v>6209.665</v>
      </c>
      <c r="K2" s="2"/>
      <c r="L2" s="2"/>
    </row>
    <row r="3" spans="2:12" x14ac:dyDescent="0.15">
      <c r="I3" s="1">
        <f>0.6*$D$15</f>
        <v>4620</v>
      </c>
      <c r="J3" s="1">
        <f t="shared" si="0"/>
        <v>7451.598</v>
      </c>
      <c r="K3" s="2"/>
      <c r="L3" s="2"/>
    </row>
    <row r="4" spans="2:12" x14ac:dyDescent="0.15">
      <c r="I4" s="1">
        <f>0.7*$D$15</f>
        <v>5390</v>
      </c>
      <c r="J4" s="1">
        <f t="shared" si="0"/>
        <v>8693.5310000000009</v>
      </c>
      <c r="K4" s="2"/>
      <c r="L4" s="2"/>
    </row>
    <row r="5" spans="2:12" x14ac:dyDescent="0.15">
      <c r="I5" s="1">
        <f>0.8*$D$15</f>
        <v>6160</v>
      </c>
      <c r="J5" s="1">
        <f t="shared" si="0"/>
        <v>9935.4639999999999</v>
      </c>
      <c r="K5" s="2"/>
      <c r="L5" s="2"/>
    </row>
    <row r="6" spans="2:12" x14ac:dyDescent="0.15">
      <c r="G6" s="4"/>
      <c r="H6" s="4"/>
      <c r="I6" s="1">
        <f>0.9*$D$15</f>
        <v>6930</v>
      </c>
      <c r="J6" s="1">
        <f t="shared" si="0"/>
        <v>11177.397000000001</v>
      </c>
      <c r="K6" s="2"/>
      <c r="L6" s="2"/>
    </row>
    <row r="7" spans="2:12" x14ac:dyDescent="0.15">
      <c r="G7" s="2"/>
      <c r="H7" s="2"/>
      <c r="I7" s="1">
        <f>$D$15</f>
        <v>7700</v>
      </c>
      <c r="J7" s="1">
        <f t="shared" si="0"/>
        <v>12419.33</v>
      </c>
      <c r="K7" s="2"/>
      <c r="L7" s="2"/>
    </row>
    <row r="8" spans="2:12" x14ac:dyDescent="0.15">
      <c r="G8" s="2"/>
      <c r="H8" s="2"/>
      <c r="I8" s="1">
        <f>1.1*$D$15</f>
        <v>8470</v>
      </c>
      <c r="J8" s="1">
        <f t="shared" si="0"/>
        <v>13661.263000000001</v>
      </c>
      <c r="K8" s="2"/>
      <c r="L8" s="2"/>
    </row>
    <row r="9" spans="2:12" x14ac:dyDescent="0.15">
      <c r="G9" s="2"/>
      <c r="H9" s="2"/>
      <c r="I9" s="1">
        <f>1.2*$D$15</f>
        <v>9240</v>
      </c>
      <c r="J9" s="1">
        <f t="shared" si="0"/>
        <v>14903.196</v>
      </c>
      <c r="K9" s="2"/>
      <c r="L9" s="2"/>
    </row>
    <row r="10" spans="2:12" x14ac:dyDescent="0.15">
      <c r="G10" s="2"/>
      <c r="H10" s="2"/>
      <c r="I10" s="1">
        <f>1.3*$D$15</f>
        <v>10010</v>
      </c>
      <c r="J10" s="1">
        <f t="shared" si="0"/>
        <v>16145.129000000001</v>
      </c>
      <c r="K10" s="2"/>
      <c r="L10" s="2"/>
    </row>
    <row r="11" spans="2:12" x14ac:dyDescent="0.15">
      <c r="G11" s="2"/>
      <c r="H11" s="2"/>
      <c r="I11" s="1">
        <f>1.4*$D$15</f>
        <v>10780</v>
      </c>
      <c r="J11" s="1">
        <f t="shared" si="0"/>
        <v>17387.062000000002</v>
      </c>
      <c r="K11" s="2"/>
      <c r="L11" s="2"/>
    </row>
    <row r="12" spans="2:12" x14ac:dyDescent="0.15">
      <c r="G12" s="2"/>
      <c r="H12" s="2"/>
      <c r="I12" s="1">
        <f>1.5*$D$15</f>
        <v>11550</v>
      </c>
      <c r="J12" s="1">
        <f t="shared" si="0"/>
        <v>18628.994999999999</v>
      </c>
      <c r="K12" s="2"/>
      <c r="L12" s="2"/>
    </row>
    <row r="13" spans="2:12" x14ac:dyDescent="0.15">
      <c r="G13" s="2"/>
      <c r="H13" s="2"/>
      <c r="I13" s="2"/>
      <c r="J13" s="2"/>
      <c r="K13" s="2"/>
      <c r="L13" s="2"/>
    </row>
    <row r="14" spans="2:12" x14ac:dyDescent="0.15">
      <c r="B14" s="7"/>
      <c r="C14" s="29" t="s">
        <v>6</v>
      </c>
      <c r="D14" s="7"/>
      <c r="E14" s="7"/>
      <c r="F14" s="7"/>
      <c r="G14" s="2"/>
      <c r="H14" s="2"/>
      <c r="I14" s="2"/>
      <c r="J14" s="2"/>
      <c r="K14" s="2"/>
      <c r="L14" s="2"/>
    </row>
    <row r="15" spans="2:12" x14ac:dyDescent="0.15">
      <c r="B15" s="7"/>
      <c r="C15" s="6" t="s">
        <v>7</v>
      </c>
      <c r="D15" s="3">
        <v>7700</v>
      </c>
      <c r="F15" s="7"/>
      <c r="G15" s="2"/>
      <c r="H15" s="2"/>
      <c r="I15" s="2"/>
      <c r="J15" s="2"/>
      <c r="K15" s="2"/>
      <c r="L15" s="2"/>
    </row>
    <row r="16" spans="2:12" x14ac:dyDescent="0.15">
      <c r="B16" s="7"/>
      <c r="C16" s="6" t="s">
        <v>8</v>
      </c>
      <c r="D16" s="11">
        <f>J17/100</f>
        <v>0.27</v>
      </c>
      <c r="E16" s="2"/>
      <c r="F16" s="7"/>
      <c r="G16" s="2"/>
      <c r="H16" s="2"/>
      <c r="I16" s="1">
        <f>-D15</f>
        <v>-7700</v>
      </c>
      <c r="J16" s="2"/>
      <c r="K16" s="2"/>
      <c r="L16" s="2"/>
    </row>
    <row r="17" spans="2:12" x14ac:dyDescent="0.15">
      <c r="B17" s="7"/>
      <c r="C17" s="6" t="s">
        <v>9</v>
      </c>
      <c r="D17" s="12">
        <v>2</v>
      </c>
      <c r="E17" s="2"/>
      <c r="F17" s="7"/>
      <c r="G17" s="2"/>
      <c r="H17" s="2"/>
      <c r="I17" s="24">
        <f>D16</f>
        <v>0.27</v>
      </c>
      <c r="J17" s="2">
        <v>27</v>
      </c>
      <c r="K17" s="2"/>
      <c r="L17" s="2"/>
    </row>
    <row r="18" spans="2:12" x14ac:dyDescent="0.15">
      <c r="B18" s="7"/>
      <c r="C18" s="8"/>
      <c r="D18" s="8"/>
      <c r="E18" s="8"/>
      <c r="F18" s="7"/>
      <c r="G18" s="2"/>
      <c r="H18" s="2"/>
      <c r="I18" s="1">
        <f>D17</f>
        <v>2</v>
      </c>
      <c r="J18" s="2"/>
      <c r="K18" s="2"/>
      <c r="L18" s="2"/>
    </row>
    <row r="19" spans="2:12" x14ac:dyDescent="0.15">
      <c r="B19" s="9"/>
      <c r="C19" s="28" t="s">
        <v>5</v>
      </c>
      <c r="D19" s="10"/>
      <c r="E19" s="10"/>
      <c r="G19" s="2"/>
      <c r="H19" s="2"/>
      <c r="I19" s="2"/>
      <c r="J19" s="2"/>
      <c r="K19" s="2"/>
      <c r="L19" s="2"/>
    </row>
    <row r="20" spans="2:12" x14ac:dyDescent="0.15">
      <c r="B20" s="9"/>
      <c r="C20" s="6" t="s">
        <v>1</v>
      </c>
      <c r="D20" s="1">
        <f>FV(I17,I18,0,I16,0)</f>
        <v>12419.33</v>
      </c>
      <c r="E20" s="10"/>
      <c r="G20" s="2"/>
      <c r="H20" s="2"/>
      <c r="I20" s="2"/>
      <c r="J20" s="2"/>
      <c r="K20" s="2"/>
      <c r="L20" s="2"/>
    </row>
    <row r="21" spans="2:12" x14ac:dyDescent="0.15">
      <c r="B21" s="9"/>
      <c r="C21" s="9"/>
      <c r="D21" s="9"/>
      <c r="E21" s="9"/>
      <c r="G21" s="2"/>
      <c r="H21" s="2"/>
      <c r="I21" s="2"/>
      <c r="J21" s="2"/>
      <c r="K21" s="2"/>
      <c r="L21" s="2"/>
    </row>
    <row r="22" spans="2:12" x14ac:dyDescent="0.15">
      <c r="G22" s="2"/>
      <c r="H22" s="2"/>
      <c r="I22" s="2"/>
      <c r="J22" s="2"/>
      <c r="K22" s="2"/>
      <c r="L22" s="2"/>
    </row>
  </sheetData>
  <phoneticPr fontId="3" type="noConversion"/>
  <pageMargins left="0.75" right="0.75" top="1" bottom="1" header="0.5" footer="0.5"/>
  <pageSetup paperSize="9" orientation="portrait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4</xdr:col>
                    <xdr:colOff>9525</xdr:colOff>
                    <xdr:row>14</xdr:row>
                    <xdr:rowOff>9525</xdr:rowOff>
                  </from>
                  <to>
                    <xdr:col>4</xdr:col>
                    <xdr:colOff>152400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Spinner 3">
              <controlPr defaultSize="0" autoPict="0">
                <anchor moveWithCells="1" sizeWithCells="1">
                  <from>
                    <xdr:col>4</xdr:col>
                    <xdr:colOff>9525</xdr:colOff>
                    <xdr:row>15</xdr:row>
                    <xdr:rowOff>9525</xdr:rowOff>
                  </from>
                  <to>
                    <xdr:col>4</xdr:col>
                    <xdr:colOff>152400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Spinner 4">
              <controlPr defaultSize="0" autoPict="0">
                <anchor moveWithCells="1" sizeWithCells="1">
                  <from>
                    <xdr:col>4</xdr:col>
                    <xdr:colOff>9525</xdr:colOff>
                    <xdr:row>16</xdr:row>
                    <xdr:rowOff>0</xdr:rowOff>
                  </from>
                  <to>
                    <xdr:col>4</xdr:col>
                    <xdr:colOff>152400</xdr:colOff>
                    <xdr:row>16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21"/>
  <sheetViews>
    <sheetView showGridLines="0" workbookViewId="0">
      <selection activeCell="N15" sqref="N15"/>
    </sheetView>
  </sheetViews>
  <sheetFormatPr defaultRowHeight="14.25" x14ac:dyDescent="0.15"/>
  <cols>
    <col min="2" max="2" width="2.875" customWidth="1"/>
    <col min="3" max="3" width="11.25" bestFit="1" customWidth="1"/>
    <col min="4" max="4" width="12.75" bestFit="1" customWidth="1"/>
    <col min="5" max="5" width="2.25" customWidth="1"/>
    <col min="6" max="6" width="3.125" customWidth="1"/>
    <col min="8" max="8" width="12.25" bestFit="1" customWidth="1"/>
    <col min="9" max="9" width="6.75" bestFit="1" customWidth="1"/>
  </cols>
  <sheetData>
    <row r="1" spans="2:13" x14ac:dyDescent="0.15">
      <c r="J1" s="2"/>
      <c r="K1" s="19"/>
      <c r="L1" s="18"/>
      <c r="M1" s="2"/>
    </row>
    <row r="2" spans="2:13" x14ac:dyDescent="0.15">
      <c r="H2" s="3"/>
      <c r="I2" s="15"/>
      <c r="J2" s="2"/>
      <c r="K2" s="19"/>
      <c r="L2" s="16"/>
      <c r="M2" s="2"/>
    </row>
    <row r="3" spans="2:13" x14ac:dyDescent="0.15">
      <c r="H3" s="14">
        <f>0.5*$D$15</f>
        <v>5600</v>
      </c>
      <c r="I3" s="13">
        <f t="shared" ref="I3:I13" si="0">-PV($D$16,$D$17,0,H3,0)</f>
        <v>5137.6146788990818</v>
      </c>
      <c r="J3" s="2"/>
      <c r="K3" s="19"/>
      <c r="L3" s="16"/>
      <c r="M3" s="2"/>
    </row>
    <row r="4" spans="2:13" x14ac:dyDescent="0.15">
      <c r="H4" s="14">
        <f>0.6*$D$15</f>
        <v>6720</v>
      </c>
      <c r="I4" s="13">
        <f t="shared" si="0"/>
        <v>6165.1376146788989</v>
      </c>
      <c r="J4" s="2"/>
      <c r="K4" s="19"/>
      <c r="L4" s="16"/>
      <c r="M4" s="2"/>
    </row>
    <row r="5" spans="2:13" x14ac:dyDescent="0.15">
      <c r="H5" s="14">
        <f>0.7*$D$15</f>
        <v>7839.9999999999991</v>
      </c>
      <c r="I5" s="13">
        <f t="shared" si="0"/>
        <v>7192.6605504587142</v>
      </c>
      <c r="J5" s="2"/>
      <c r="K5" s="19"/>
      <c r="L5" s="18"/>
      <c r="M5" s="2"/>
    </row>
    <row r="6" spans="2:13" x14ac:dyDescent="0.15">
      <c r="G6" s="2"/>
      <c r="H6" s="14">
        <f>0.8*$D$15</f>
        <v>8960</v>
      </c>
      <c r="I6" s="13">
        <f t="shared" si="0"/>
        <v>8220.1834862385313</v>
      </c>
      <c r="J6" s="2"/>
      <c r="K6" s="17"/>
      <c r="L6" s="16"/>
      <c r="M6" s="2"/>
    </row>
    <row r="7" spans="2:13" x14ac:dyDescent="0.15">
      <c r="G7" s="2"/>
      <c r="H7" s="14">
        <f>0.9*$D$15</f>
        <v>10080</v>
      </c>
      <c r="I7" s="13">
        <f t="shared" si="0"/>
        <v>9247.7064220183474</v>
      </c>
      <c r="J7" s="4"/>
      <c r="K7" s="17"/>
      <c r="L7" s="16"/>
      <c r="M7" s="2"/>
    </row>
    <row r="8" spans="2:13" x14ac:dyDescent="0.15">
      <c r="G8" s="2"/>
      <c r="H8" s="14">
        <f>$D$15</f>
        <v>11200</v>
      </c>
      <c r="I8" s="13">
        <f t="shared" si="0"/>
        <v>10275.229357798164</v>
      </c>
      <c r="J8" s="2"/>
      <c r="M8" s="2"/>
    </row>
    <row r="9" spans="2:13" x14ac:dyDescent="0.15">
      <c r="G9" s="2"/>
      <c r="H9" s="14">
        <f>1.1*$D$15</f>
        <v>12320.000000000002</v>
      </c>
      <c r="I9" s="13">
        <f t="shared" si="0"/>
        <v>11302.752293577982</v>
      </c>
      <c r="J9" s="2"/>
      <c r="M9" s="2"/>
    </row>
    <row r="10" spans="2:13" x14ac:dyDescent="0.15">
      <c r="G10" s="2"/>
      <c r="H10" s="14">
        <f>1.2*$D$15</f>
        <v>13440</v>
      </c>
      <c r="I10" s="13">
        <f t="shared" si="0"/>
        <v>12330.275229357798</v>
      </c>
      <c r="J10" s="2"/>
      <c r="M10" s="2"/>
    </row>
    <row r="11" spans="2:13" x14ac:dyDescent="0.15">
      <c r="G11" s="2"/>
      <c r="H11" s="14">
        <f>1.3*$D$15</f>
        <v>14560</v>
      </c>
      <c r="I11" s="13">
        <f t="shared" si="0"/>
        <v>13357.798165137614</v>
      </c>
      <c r="J11" s="2"/>
      <c r="M11" s="2"/>
    </row>
    <row r="12" spans="2:13" x14ac:dyDescent="0.15">
      <c r="G12" s="2"/>
      <c r="H12" s="14">
        <f>1.4*$D$15</f>
        <v>15679.999999999998</v>
      </c>
      <c r="I12" s="13">
        <f t="shared" si="0"/>
        <v>14385.321100917428</v>
      </c>
      <c r="J12" s="2"/>
      <c r="M12" s="2"/>
    </row>
    <row r="13" spans="2:13" x14ac:dyDescent="0.15">
      <c r="G13" s="2"/>
      <c r="H13" s="14">
        <f>1.5*$D$15</f>
        <v>16800</v>
      </c>
      <c r="I13" s="13">
        <f t="shared" si="0"/>
        <v>15412.844036697246</v>
      </c>
      <c r="J13" s="2"/>
      <c r="M13" s="2"/>
    </row>
    <row r="14" spans="2:13" x14ac:dyDescent="0.15">
      <c r="B14" s="7"/>
      <c r="C14" s="29" t="s">
        <v>6</v>
      </c>
      <c r="D14" s="7"/>
      <c r="E14" s="7"/>
      <c r="F14" s="7"/>
      <c r="G14" s="2"/>
      <c r="H14" s="2"/>
      <c r="I14" s="2"/>
      <c r="J14" s="2"/>
      <c r="M14" s="2"/>
    </row>
    <row r="15" spans="2:13" x14ac:dyDescent="0.15">
      <c r="B15" s="7"/>
      <c r="C15" s="6" t="s">
        <v>10</v>
      </c>
      <c r="D15" s="1">
        <v>11200</v>
      </c>
      <c r="E15" s="21"/>
      <c r="F15" s="7"/>
      <c r="G15" s="2"/>
      <c r="H15" s="2"/>
      <c r="I15" s="2"/>
      <c r="J15" s="2"/>
      <c r="M15" s="2"/>
    </row>
    <row r="16" spans="2:13" x14ac:dyDescent="0.15">
      <c r="B16" s="7"/>
      <c r="C16" s="6" t="s">
        <v>8</v>
      </c>
      <c r="D16" s="24">
        <f>H16/100</f>
        <v>0.09</v>
      </c>
      <c r="E16" s="21"/>
      <c r="F16" s="7"/>
      <c r="G16" s="2"/>
      <c r="H16" s="2">
        <v>9</v>
      </c>
      <c r="I16" s="2"/>
      <c r="J16" s="2"/>
      <c r="M16" s="2"/>
    </row>
    <row r="17" spans="2:13" x14ac:dyDescent="0.15">
      <c r="B17" s="7"/>
      <c r="C17" s="6" t="s">
        <v>9</v>
      </c>
      <c r="D17" s="1">
        <v>1</v>
      </c>
      <c r="E17" s="21"/>
      <c r="F17" s="7"/>
      <c r="G17" s="2"/>
      <c r="I17" s="2"/>
      <c r="J17" s="2"/>
      <c r="M17" s="2"/>
    </row>
    <row r="18" spans="2:13" x14ac:dyDescent="0.15">
      <c r="B18" s="8"/>
      <c r="C18" s="8"/>
      <c r="D18" s="8"/>
      <c r="E18" s="7"/>
      <c r="F18" s="7"/>
      <c r="G18" s="2"/>
      <c r="H18" s="2"/>
      <c r="I18" s="2"/>
      <c r="J18" s="2"/>
      <c r="M18" s="2"/>
    </row>
    <row r="19" spans="2:13" x14ac:dyDescent="0.15">
      <c r="B19" s="9"/>
      <c r="C19" s="9" t="s">
        <v>4</v>
      </c>
      <c r="D19" s="9"/>
      <c r="E19" s="9"/>
      <c r="G19" s="2"/>
      <c r="H19" s="2"/>
      <c r="I19" s="2"/>
      <c r="J19" s="2"/>
      <c r="M19" s="2"/>
    </row>
    <row r="20" spans="2:13" x14ac:dyDescent="0.15">
      <c r="B20" s="9"/>
      <c r="C20" s="6" t="s">
        <v>2</v>
      </c>
      <c r="D20" s="30">
        <f>-H20</f>
        <v>10275.229357798164</v>
      </c>
      <c r="E20" s="9"/>
      <c r="H20" s="20">
        <f>PV(D16,D17,0,D15,0)</f>
        <v>-10275.229357798164</v>
      </c>
    </row>
    <row r="21" spans="2:13" x14ac:dyDescent="0.15">
      <c r="B21" s="9"/>
      <c r="C21" s="9"/>
      <c r="D21" s="9"/>
      <c r="E21" s="9"/>
    </row>
  </sheetData>
  <phoneticPr fontId="3" type="noConversion"/>
  <pageMargins left="0.75" right="0.75" top="1" bottom="1" header="0.5" footer="0.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Spinner 2">
              <controlPr defaultSize="0" autoPict="0">
                <anchor moveWithCells="1" sizeWithCells="1">
                  <from>
                    <xdr:col>4</xdr:col>
                    <xdr:colOff>19050</xdr:colOff>
                    <xdr:row>14</xdr:row>
                    <xdr:rowOff>9525</xdr:rowOff>
                  </from>
                  <to>
                    <xdr:col>4</xdr:col>
                    <xdr:colOff>161925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4" name="Spinner 3">
              <controlPr defaultSize="0" autoPict="0">
                <anchor moveWithCells="1" sizeWithCells="1">
                  <from>
                    <xdr:col>4</xdr:col>
                    <xdr:colOff>19050</xdr:colOff>
                    <xdr:row>15</xdr:row>
                    <xdr:rowOff>9525</xdr:rowOff>
                  </from>
                  <to>
                    <xdr:col>4</xdr:col>
                    <xdr:colOff>161925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Spinner 4">
              <controlPr defaultSize="0" autoPict="0">
                <anchor moveWithCells="1" sizeWithCells="1">
                  <from>
                    <xdr:col>4</xdr:col>
                    <xdr:colOff>19050</xdr:colOff>
                    <xdr:row>16</xdr:row>
                    <xdr:rowOff>0</xdr:rowOff>
                  </from>
                  <to>
                    <xdr:col>4</xdr:col>
                    <xdr:colOff>161925</xdr:colOff>
                    <xdr:row>16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N21"/>
  <sheetViews>
    <sheetView showGridLines="0" workbookViewId="0">
      <selection activeCell="P11" sqref="P11"/>
    </sheetView>
  </sheetViews>
  <sheetFormatPr defaultRowHeight="14.25" x14ac:dyDescent="0.15"/>
  <cols>
    <col min="2" max="2" width="2.5" customWidth="1"/>
    <col min="5" max="5" width="2.125" customWidth="1"/>
    <col min="6" max="6" width="2.75" customWidth="1"/>
  </cols>
  <sheetData>
    <row r="1" spans="2:14" x14ac:dyDescent="0.15">
      <c r="I1" s="3"/>
      <c r="J1" s="3"/>
      <c r="K1" s="2"/>
      <c r="L1" s="2"/>
      <c r="M1" s="2"/>
      <c r="N1" s="2"/>
    </row>
    <row r="2" spans="2:14" x14ac:dyDescent="0.15">
      <c r="I2" s="23">
        <f>0.5*$I$15</f>
        <v>0.04</v>
      </c>
      <c r="J2" s="22">
        <f t="shared" ref="J2:J12" si="0">NPER(I2,0,$I$16,$I$17,0)</f>
        <v>38.106335052977968</v>
      </c>
      <c r="K2" s="2"/>
      <c r="L2" s="2"/>
      <c r="M2" s="2"/>
      <c r="N2" s="2"/>
    </row>
    <row r="3" spans="2:14" x14ac:dyDescent="0.15">
      <c r="I3" s="23">
        <f>0.6*$I$15</f>
        <v>4.8000000000000001E-2</v>
      </c>
      <c r="J3" s="22">
        <f t="shared" si="0"/>
        <v>31.878057272754887</v>
      </c>
      <c r="K3" s="2"/>
      <c r="L3" s="2"/>
      <c r="M3" s="2"/>
      <c r="N3" s="2"/>
    </row>
    <row r="4" spans="2:14" x14ac:dyDescent="0.15">
      <c r="I4" s="23">
        <f>0.7*$I$15</f>
        <v>5.5999999999999994E-2</v>
      </c>
      <c r="J4" s="22">
        <f t="shared" si="0"/>
        <v>27.429022064947148</v>
      </c>
      <c r="K4" s="2"/>
      <c r="L4" s="2"/>
      <c r="M4" s="2"/>
      <c r="N4" s="2"/>
    </row>
    <row r="5" spans="2:14" x14ac:dyDescent="0.15">
      <c r="I5" s="23">
        <f>0.8*$I$15</f>
        <v>6.4000000000000001E-2</v>
      </c>
      <c r="J5" s="22">
        <f t="shared" si="0"/>
        <v>24.09201609410708</v>
      </c>
      <c r="K5" s="2"/>
      <c r="L5" s="2"/>
      <c r="M5" s="2"/>
      <c r="N5" s="2"/>
    </row>
    <row r="6" spans="2:14" x14ac:dyDescent="0.15">
      <c r="H6" s="2"/>
      <c r="I6" s="23">
        <f>0.9*$I$15</f>
        <v>7.2000000000000008E-2</v>
      </c>
      <c r="J6" s="22">
        <f t="shared" si="0"/>
        <v>21.496365240604515</v>
      </c>
      <c r="K6" s="2"/>
      <c r="L6" s="2"/>
    </row>
    <row r="7" spans="2:14" x14ac:dyDescent="0.15">
      <c r="H7" s="2"/>
      <c r="I7" s="23">
        <f>$I$15</f>
        <v>0.08</v>
      </c>
      <c r="J7" s="22">
        <f t="shared" si="0"/>
        <v>19.419664993774063</v>
      </c>
      <c r="K7" s="2"/>
      <c r="L7" s="2"/>
    </row>
    <row r="8" spans="2:14" x14ac:dyDescent="0.15">
      <c r="H8" s="2"/>
      <c r="I8" s="23">
        <f>1.1*$I$15</f>
        <v>8.8000000000000009E-2</v>
      </c>
      <c r="J8" s="22">
        <f t="shared" si="0"/>
        <v>17.72038517604058</v>
      </c>
      <c r="K8" s="2"/>
      <c r="L8" s="2"/>
    </row>
    <row r="9" spans="2:14" x14ac:dyDescent="0.15">
      <c r="H9" s="2"/>
      <c r="I9" s="23">
        <f>1.2*$I$15</f>
        <v>9.6000000000000002E-2</v>
      </c>
      <c r="J9" s="22">
        <f t="shared" si="0"/>
        <v>16.304172304953386</v>
      </c>
      <c r="K9" s="2"/>
      <c r="L9" s="2"/>
    </row>
    <row r="10" spans="2:14" x14ac:dyDescent="0.15">
      <c r="H10" s="2"/>
      <c r="I10" s="23">
        <f>1.3*$I$15</f>
        <v>0.10400000000000001</v>
      </c>
      <c r="J10" s="22">
        <f t="shared" si="0"/>
        <v>15.105704711179563</v>
      </c>
      <c r="K10" s="2"/>
      <c r="L10" s="2"/>
    </row>
    <row r="11" spans="2:14" x14ac:dyDescent="0.15">
      <c r="H11" s="2"/>
      <c r="I11" s="23">
        <f>1.4*$I$15</f>
        <v>0.11199999999999999</v>
      </c>
      <c r="J11" s="22">
        <f t="shared" si="0"/>
        <v>14.078324034477568</v>
      </c>
      <c r="K11" s="2"/>
      <c r="L11" s="2"/>
    </row>
    <row r="12" spans="2:14" x14ac:dyDescent="0.15">
      <c r="H12" s="2"/>
      <c r="I12" s="23">
        <f>1.5*$I$15</f>
        <v>0.12</v>
      </c>
      <c r="J12" s="22">
        <f t="shared" si="0"/>
        <v>13.187814121261324</v>
      </c>
      <c r="K12" s="4"/>
      <c r="L12" s="2"/>
    </row>
    <row r="13" spans="2:14" x14ac:dyDescent="0.15">
      <c r="H13" s="2"/>
      <c r="I13" s="2"/>
      <c r="J13" s="2"/>
      <c r="K13" s="2"/>
      <c r="L13" s="2"/>
    </row>
    <row r="14" spans="2:14" x14ac:dyDescent="0.15">
      <c r="B14" s="7"/>
      <c r="C14" s="29" t="s">
        <v>6</v>
      </c>
      <c r="D14" s="7"/>
      <c r="E14" s="7"/>
      <c r="F14" s="7"/>
      <c r="H14" s="2"/>
      <c r="I14" s="2"/>
      <c r="J14" s="2"/>
      <c r="K14" s="2"/>
      <c r="L14" s="2"/>
    </row>
    <row r="15" spans="2:14" x14ac:dyDescent="0.15">
      <c r="B15" s="7"/>
      <c r="C15" s="6" t="s">
        <v>8</v>
      </c>
      <c r="D15" s="24">
        <f>K15/100</f>
        <v>0.08</v>
      </c>
      <c r="E15" s="2"/>
      <c r="F15" s="7"/>
      <c r="H15" s="2"/>
      <c r="I15" s="24">
        <f>D15</f>
        <v>0.08</v>
      </c>
      <c r="J15" s="2"/>
      <c r="K15">
        <v>8</v>
      </c>
      <c r="L15" s="2"/>
    </row>
    <row r="16" spans="2:14" x14ac:dyDescent="0.15">
      <c r="B16" s="7"/>
      <c r="C16" s="6" t="s">
        <v>7</v>
      </c>
      <c r="D16" s="31">
        <v>516</v>
      </c>
      <c r="E16" s="2"/>
      <c r="F16" s="7"/>
      <c r="H16" s="2"/>
      <c r="I16" s="1">
        <f>-D16</f>
        <v>-516</v>
      </c>
      <c r="J16" s="2"/>
      <c r="K16" s="2"/>
      <c r="L16" s="2"/>
    </row>
    <row r="17" spans="2:12" x14ac:dyDescent="0.15">
      <c r="B17" s="7"/>
      <c r="C17" s="6" t="s">
        <v>10</v>
      </c>
      <c r="D17" s="31">
        <v>2300</v>
      </c>
      <c r="E17" s="2"/>
      <c r="F17" s="7"/>
      <c r="H17" s="2"/>
      <c r="I17" s="1">
        <f>D17</f>
        <v>2300</v>
      </c>
      <c r="J17" s="2"/>
      <c r="K17" s="2"/>
      <c r="L17" s="2"/>
    </row>
    <row r="18" spans="2:12" x14ac:dyDescent="0.15">
      <c r="B18" s="7"/>
      <c r="C18" s="8"/>
      <c r="D18" s="8"/>
      <c r="E18" s="8"/>
      <c r="F18" s="7"/>
    </row>
    <row r="19" spans="2:12" x14ac:dyDescent="0.15">
      <c r="B19" s="9"/>
      <c r="C19" s="9" t="s">
        <v>4</v>
      </c>
      <c r="D19" s="9"/>
      <c r="E19" s="10"/>
    </row>
    <row r="20" spans="2:12" x14ac:dyDescent="0.15">
      <c r="B20" s="9"/>
      <c r="C20" s="6" t="s">
        <v>0</v>
      </c>
      <c r="D20" s="14">
        <f>NPER(I15,0,I16,I17,0)</f>
        <v>19.419664993774063</v>
      </c>
      <c r="E20" s="9"/>
    </row>
    <row r="21" spans="2:12" x14ac:dyDescent="0.15">
      <c r="B21" s="9"/>
      <c r="C21" s="9"/>
      <c r="D21" s="9"/>
      <c r="E21" s="9"/>
    </row>
  </sheetData>
  <phoneticPr fontId="3" type="noConversion"/>
  <pageMargins left="0.75" right="0.75" top="1" bottom="1" header="0.5" footer="0.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Spinner 2">
              <controlPr defaultSize="0" autoPict="0">
                <anchor moveWithCells="1" sizeWithCells="1">
                  <from>
                    <xdr:col>4</xdr:col>
                    <xdr:colOff>9525</xdr:colOff>
                    <xdr:row>14</xdr:row>
                    <xdr:rowOff>9525</xdr:rowOff>
                  </from>
                  <to>
                    <xdr:col>4</xdr:col>
                    <xdr:colOff>152400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4" name="Spinner 3">
              <controlPr defaultSize="0" autoPict="0">
                <anchor moveWithCells="1" sizeWithCells="1">
                  <from>
                    <xdr:col>4</xdr:col>
                    <xdr:colOff>9525</xdr:colOff>
                    <xdr:row>15</xdr:row>
                    <xdr:rowOff>9525</xdr:rowOff>
                  </from>
                  <to>
                    <xdr:col>4</xdr:col>
                    <xdr:colOff>152400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Spinner 4">
              <controlPr defaultSize="0" autoPict="0">
                <anchor moveWithCells="1" sizeWithCells="1">
                  <from>
                    <xdr:col>4</xdr:col>
                    <xdr:colOff>9525</xdr:colOff>
                    <xdr:row>16</xdr:row>
                    <xdr:rowOff>0</xdr:rowOff>
                  </from>
                  <to>
                    <xdr:col>4</xdr:col>
                    <xdr:colOff>152400</xdr:colOff>
                    <xdr:row>16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22"/>
  <sheetViews>
    <sheetView showGridLines="0" workbookViewId="0">
      <selection activeCell="L10" sqref="L10"/>
    </sheetView>
  </sheetViews>
  <sheetFormatPr defaultRowHeight="14.25" x14ac:dyDescent="0.15"/>
  <cols>
    <col min="2" max="2" width="2.875" customWidth="1"/>
    <col min="5" max="5" width="2.25" customWidth="1"/>
    <col min="6" max="6" width="3" customWidth="1"/>
    <col min="8" max="8" width="9.375" bestFit="1" customWidth="1"/>
  </cols>
  <sheetData>
    <row r="1" spans="2:13" x14ac:dyDescent="0.15">
      <c r="K1" s="2"/>
      <c r="L1" s="2"/>
      <c r="M1" s="18"/>
    </row>
    <row r="2" spans="2:13" x14ac:dyDescent="0.15">
      <c r="I2" s="3"/>
      <c r="J2" s="15"/>
      <c r="K2" s="2"/>
      <c r="L2" s="2"/>
      <c r="M2" s="18"/>
    </row>
    <row r="3" spans="2:13" x14ac:dyDescent="0.15">
      <c r="I3" s="3">
        <f>0.5*$I$16</f>
        <v>4.5</v>
      </c>
      <c r="J3" s="25">
        <f t="shared" ref="J3:J13" si="0">-($I$18/$I$17)^(1/I3)-1</f>
        <v>0.14925049263729395</v>
      </c>
      <c r="K3" s="2"/>
      <c r="L3" s="2"/>
      <c r="M3" s="18"/>
    </row>
    <row r="4" spans="2:13" x14ac:dyDescent="0.15">
      <c r="I4" s="3">
        <f>0.6*$I$16</f>
        <v>5.3999999999999995</v>
      </c>
      <c r="J4" s="25">
        <f t="shared" si="0"/>
        <v>0.12291163596958277</v>
      </c>
      <c r="K4" s="2"/>
      <c r="L4" s="2"/>
      <c r="M4" s="18"/>
    </row>
    <row r="5" spans="2:13" x14ac:dyDescent="0.15">
      <c r="I5" s="3">
        <f>0.7*$I$16</f>
        <v>6.3</v>
      </c>
      <c r="J5" s="25">
        <f t="shared" si="0"/>
        <v>0.10446855606998873</v>
      </c>
      <c r="K5" s="2"/>
      <c r="L5" s="2"/>
      <c r="M5" s="18"/>
    </row>
    <row r="6" spans="2:13" x14ac:dyDescent="0.15">
      <c r="H6" s="2"/>
      <c r="I6" s="3">
        <f>0.8*$I$16</f>
        <v>7.2</v>
      </c>
      <c r="J6" s="25">
        <f t="shared" si="0"/>
        <v>9.0835307845604563E-2</v>
      </c>
      <c r="K6" s="2"/>
    </row>
    <row r="7" spans="2:13" x14ac:dyDescent="0.15">
      <c r="H7" s="2"/>
      <c r="I7" s="3">
        <f>0.9*$I$16</f>
        <v>8.1</v>
      </c>
      <c r="J7" s="25">
        <f t="shared" si="0"/>
        <v>8.0348122285359258E-2</v>
      </c>
      <c r="K7" s="4"/>
    </row>
    <row r="8" spans="2:13" x14ac:dyDescent="0.15">
      <c r="H8" s="2"/>
      <c r="I8" s="1">
        <f>$I$16</f>
        <v>9</v>
      </c>
      <c r="J8" s="25">
        <f t="shared" si="0"/>
        <v>7.2031012908345904E-2</v>
      </c>
      <c r="K8" s="2"/>
    </row>
    <row r="9" spans="2:13" x14ac:dyDescent="0.15">
      <c r="H9" s="2"/>
      <c r="I9" s="3">
        <f>1.1*$I$16</f>
        <v>9.9</v>
      </c>
      <c r="J9" s="25">
        <f t="shared" si="0"/>
        <v>6.5273752864842827E-2</v>
      </c>
      <c r="K9" s="2"/>
    </row>
    <row r="10" spans="2:13" x14ac:dyDescent="0.15">
      <c r="H10" s="2"/>
      <c r="I10" s="3">
        <f>1.2*$I$16</f>
        <v>10.799999999999999</v>
      </c>
      <c r="J10" s="25">
        <f t="shared" si="0"/>
        <v>5.9675250239233701E-2</v>
      </c>
      <c r="K10" s="2"/>
    </row>
    <row r="11" spans="2:13" x14ac:dyDescent="0.15">
      <c r="H11" s="2"/>
      <c r="I11" s="3">
        <f>1.3*$I$16</f>
        <v>11.700000000000001</v>
      </c>
      <c r="J11" s="25">
        <f t="shared" si="0"/>
        <v>5.4961042957881734E-2</v>
      </c>
      <c r="K11" s="2"/>
    </row>
    <row r="12" spans="2:13" x14ac:dyDescent="0.15">
      <c r="H12" s="2"/>
      <c r="I12" s="3">
        <f>1.4*$I$16</f>
        <v>12.6</v>
      </c>
      <c r="J12" s="25">
        <f t="shared" si="0"/>
        <v>5.0936989581196856E-2</v>
      </c>
      <c r="K12" s="2"/>
    </row>
    <row r="13" spans="2:13" x14ac:dyDescent="0.15">
      <c r="H13" s="2"/>
      <c r="I13" s="3">
        <f>1.5*$I$16</f>
        <v>13.5</v>
      </c>
      <c r="J13" s="25">
        <f t="shared" si="0"/>
        <v>4.7461894710677521E-2</v>
      </c>
      <c r="K13" s="2"/>
    </row>
    <row r="14" spans="2:13" x14ac:dyDescent="0.15">
      <c r="H14" s="2"/>
      <c r="I14" s="2"/>
      <c r="J14" s="2"/>
      <c r="K14" s="2"/>
    </row>
    <row r="15" spans="2:13" x14ac:dyDescent="0.15">
      <c r="B15" s="7"/>
      <c r="C15" s="29" t="s">
        <v>6</v>
      </c>
      <c r="D15" s="7"/>
      <c r="E15" s="7"/>
      <c r="F15" s="7"/>
      <c r="H15" s="2"/>
      <c r="I15" s="2"/>
      <c r="J15" s="2"/>
      <c r="K15" s="2">
        <v>0</v>
      </c>
    </row>
    <row r="16" spans="2:13" x14ac:dyDescent="0.15">
      <c r="B16" s="7"/>
      <c r="C16" s="6" t="s">
        <v>11</v>
      </c>
      <c r="D16" s="31">
        <v>9</v>
      </c>
      <c r="E16" s="2"/>
      <c r="F16" s="7"/>
      <c r="I16" s="1">
        <f>D16</f>
        <v>9</v>
      </c>
      <c r="J16" s="2"/>
      <c r="K16" s="2"/>
    </row>
    <row r="17" spans="2:11" x14ac:dyDescent="0.15">
      <c r="B17" s="7"/>
      <c r="C17" s="6" t="s">
        <v>12</v>
      </c>
      <c r="D17" s="31">
        <v>1609</v>
      </c>
      <c r="E17" s="2"/>
      <c r="F17" s="7"/>
      <c r="I17" s="1">
        <f>-D17</f>
        <v>-1609</v>
      </c>
      <c r="J17" s="2"/>
      <c r="K17" s="2"/>
    </row>
    <row r="18" spans="2:11" x14ac:dyDescent="0.15">
      <c r="B18" s="7"/>
      <c r="C18" s="6" t="s">
        <v>13</v>
      </c>
      <c r="D18" s="31">
        <v>3009</v>
      </c>
      <c r="E18" s="2"/>
      <c r="F18" s="7"/>
      <c r="I18" s="1">
        <f>D18</f>
        <v>3009</v>
      </c>
    </row>
    <row r="19" spans="2:11" x14ac:dyDescent="0.15">
      <c r="B19" s="7"/>
      <c r="C19" s="26"/>
      <c r="D19" s="27"/>
      <c r="E19" s="8"/>
      <c r="F19" s="7"/>
      <c r="I19" s="5"/>
    </row>
    <row r="20" spans="2:11" x14ac:dyDescent="0.15">
      <c r="B20" s="9"/>
      <c r="C20" s="28" t="s">
        <v>5</v>
      </c>
      <c r="D20" s="10"/>
      <c r="E20" s="10"/>
    </row>
    <row r="21" spans="2:11" x14ac:dyDescent="0.15">
      <c r="B21" s="9"/>
      <c r="C21" s="6" t="s">
        <v>3</v>
      </c>
      <c r="D21" s="24">
        <f>-(I18/I17)^(1/I16)-1</f>
        <v>7.2031012908345904E-2</v>
      </c>
      <c r="E21" s="10"/>
    </row>
    <row r="22" spans="2:11" x14ac:dyDescent="0.15">
      <c r="B22" s="9"/>
      <c r="C22" s="9"/>
      <c r="D22" s="9"/>
      <c r="E22" s="9"/>
    </row>
  </sheetData>
  <phoneticPr fontId="3" type="noConversion"/>
  <pageMargins left="0.75" right="0.75" top="1" bottom="1" header="0.5" footer="0.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Spinner 2">
              <controlPr defaultSize="0" autoPict="0">
                <anchor moveWithCells="1" sizeWithCells="1">
                  <from>
                    <xdr:col>4</xdr:col>
                    <xdr:colOff>19050</xdr:colOff>
                    <xdr:row>15</xdr:row>
                    <xdr:rowOff>9525</xdr:rowOff>
                  </from>
                  <to>
                    <xdr:col>4</xdr:col>
                    <xdr:colOff>161925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4" name="Spinner 3">
              <controlPr defaultSize="0" autoPict="0">
                <anchor moveWithCells="1" sizeWithCells="1">
                  <from>
                    <xdr:col>4</xdr:col>
                    <xdr:colOff>19050</xdr:colOff>
                    <xdr:row>16</xdr:row>
                    <xdr:rowOff>9525</xdr:rowOff>
                  </from>
                  <to>
                    <xdr:col>4</xdr:col>
                    <xdr:colOff>161925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Spinner 4">
              <controlPr defaultSize="0" autoPict="0">
                <anchor moveWithCells="1" sizeWithCells="1">
                  <from>
                    <xdr:col>4</xdr:col>
                    <xdr:colOff>19050</xdr:colOff>
                    <xdr:row>17</xdr:row>
                    <xdr:rowOff>0</xdr:rowOff>
                  </from>
                  <to>
                    <xdr:col>4</xdr:col>
                    <xdr:colOff>161925</xdr:colOff>
                    <xdr:row>17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复利终值</vt:lpstr>
      <vt:lpstr>复利现值</vt:lpstr>
      <vt:lpstr>复利期数</vt:lpstr>
      <vt:lpstr>复利利率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island</dc:creator>
  <cp:lastModifiedBy>张艳坤</cp:lastModifiedBy>
  <dcterms:created xsi:type="dcterms:W3CDTF">2005-01-12T12:31:35Z</dcterms:created>
  <dcterms:modified xsi:type="dcterms:W3CDTF">2015-06-02T17:57:50Z</dcterms:modified>
</cp:coreProperties>
</file>