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我的坚果云\财务会计\财务模型(58)\"/>
    </mc:Choice>
  </mc:AlternateContent>
  <bookViews>
    <workbookView xWindow="240" yWindow="360" windowWidth="20115" windowHeight="8865" activeTab="3"/>
  </bookViews>
  <sheets>
    <sheet name="年金终值" sheetId="1" r:id="rId1"/>
    <sheet name="年金金额" sheetId="2" r:id="rId2"/>
    <sheet name="年金期数" sheetId="3" r:id="rId3"/>
    <sheet name="年金利率" sheetId="4" r:id="rId4"/>
  </sheets>
  <calcPr calcId="152511"/>
</workbook>
</file>

<file path=xl/calcChain.xml><?xml version="1.0" encoding="utf-8"?>
<calcChain xmlns="http://schemas.openxmlformats.org/spreadsheetml/2006/main">
  <c r="I15" i="4" l="1"/>
  <c r="I3" i="4" s="1"/>
  <c r="J3" i="4" s="1"/>
  <c r="I16" i="4"/>
  <c r="I18" i="4"/>
  <c r="I2" i="4"/>
  <c r="J2" i="4" s="1"/>
  <c r="I4" i="4"/>
  <c r="J4" i="4" s="1"/>
  <c r="I5" i="4"/>
  <c r="J5" i="4"/>
  <c r="D21" i="4"/>
  <c r="I6" i="4"/>
  <c r="J6" i="4" s="1"/>
  <c r="I7" i="4"/>
  <c r="J7" i="4"/>
  <c r="I8" i="4"/>
  <c r="J8" i="4" s="1"/>
  <c r="I9" i="4"/>
  <c r="J9" i="4"/>
  <c r="I10" i="4"/>
  <c r="J10" i="4" s="1"/>
  <c r="I11" i="4"/>
  <c r="J11" i="4"/>
  <c r="I12" i="4"/>
  <c r="J12" i="4" s="1"/>
  <c r="K18" i="3"/>
  <c r="D15" i="3"/>
  <c r="K15" i="3" s="1"/>
  <c r="K16" i="3"/>
  <c r="K16" i="2"/>
  <c r="D17" i="2"/>
  <c r="K17" i="2"/>
  <c r="K3" i="2" s="1"/>
  <c r="K18" i="2"/>
  <c r="J2" i="2"/>
  <c r="J3" i="2"/>
  <c r="J4" i="2"/>
  <c r="J5" i="2"/>
  <c r="J6" i="2"/>
  <c r="J7" i="2"/>
  <c r="J8" i="2"/>
  <c r="J9" i="2"/>
  <c r="J10" i="2"/>
  <c r="J11" i="2"/>
  <c r="J12" i="2"/>
  <c r="D16" i="1"/>
  <c r="H17" i="1"/>
  <c r="H16" i="1"/>
  <c r="J3" i="1" s="1"/>
  <c r="H15" i="1"/>
  <c r="I2" i="1"/>
  <c r="I3" i="1"/>
  <c r="I4" i="1"/>
  <c r="I5" i="1"/>
  <c r="I6" i="1"/>
  <c r="J6" i="1"/>
  <c r="I7" i="1"/>
  <c r="I8" i="1"/>
  <c r="J8" i="1"/>
  <c r="I9" i="1"/>
  <c r="I10" i="1"/>
  <c r="J10" i="1"/>
  <c r="I11" i="1"/>
  <c r="I12" i="1"/>
  <c r="J12" i="1"/>
  <c r="J3" i="3" l="1"/>
  <c r="K3" i="3" s="1"/>
  <c r="J5" i="3"/>
  <c r="K5" i="3" s="1"/>
  <c r="J8" i="3"/>
  <c r="K8" i="3" s="1"/>
  <c r="J12" i="3"/>
  <c r="K12" i="3" s="1"/>
  <c r="J7" i="3"/>
  <c r="K7" i="3" s="1"/>
  <c r="J9" i="3"/>
  <c r="K9" i="3" s="1"/>
  <c r="J11" i="3"/>
  <c r="K11" i="3" s="1"/>
  <c r="J2" i="3"/>
  <c r="K2" i="3" s="1"/>
  <c r="J4" i="3"/>
  <c r="K4" i="3" s="1"/>
  <c r="D21" i="3"/>
  <c r="J6" i="3"/>
  <c r="K6" i="3" s="1"/>
  <c r="J10" i="3"/>
  <c r="K10" i="3" s="1"/>
  <c r="J4" i="1"/>
  <c r="J2" i="1"/>
  <c r="K11" i="2"/>
  <c r="K9" i="2"/>
  <c r="K7" i="2"/>
  <c r="K4" i="2"/>
  <c r="K2" i="2"/>
  <c r="J11" i="1"/>
  <c r="J9" i="1"/>
  <c r="J7" i="1"/>
  <c r="D21" i="1"/>
  <c r="K22" i="2"/>
  <c r="D22" i="2" s="1"/>
  <c r="J5" i="1"/>
  <c r="K12" i="2"/>
  <c r="K10" i="2"/>
  <c r="K8" i="2"/>
  <c r="K6" i="2"/>
  <c r="K5" i="2"/>
</calcChain>
</file>

<file path=xl/sharedStrings.xml><?xml version="1.0" encoding="utf-8"?>
<sst xmlns="http://schemas.openxmlformats.org/spreadsheetml/2006/main" count="32" uniqueCount="8">
  <si>
    <t>变量</t>
    <phoneticPr fontId="2" type="noConversion"/>
  </si>
  <si>
    <t>每期金额</t>
    <phoneticPr fontId="2" type="noConversion"/>
  </si>
  <si>
    <t>利率</t>
    <phoneticPr fontId="2" type="noConversion"/>
  </si>
  <si>
    <t>期数</t>
    <phoneticPr fontId="2" type="noConversion"/>
  </si>
  <si>
    <t>支付时间</t>
    <phoneticPr fontId="2" type="noConversion"/>
  </si>
  <si>
    <t>期末</t>
    <phoneticPr fontId="2" type="noConversion"/>
  </si>
  <si>
    <t>计算</t>
    <phoneticPr fontId="2" type="noConversion"/>
  </si>
  <si>
    <t>终值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</si>
</sst>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76" formatCode="0.00_ "/>
    <numFmt numFmtId="177" formatCode="0_ "/>
  </numFmts>
  <fonts count="5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2"/>
      <color indexed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3" fontId="3" fillId="0" borderId="1" xfId="3" applyFont="1" applyFill="1" applyBorder="1" applyAlignment="1"/>
    <xf numFmtId="0" fontId="3" fillId="0" borderId="0" xfId="2" applyFont="1" applyFill="1"/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2" fontId="3" fillId="0" borderId="1" xfId="2" applyNumberFormat="1" applyFont="1" applyFill="1" applyBorder="1" applyAlignment="1">
      <alignment horizontal="center"/>
    </xf>
    <xf numFmtId="0" fontId="3" fillId="0" borderId="1" xfId="2" applyFont="1" applyFill="1" applyBorder="1"/>
    <xf numFmtId="2" fontId="3" fillId="0" borderId="1" xfId="2" applyNumberFormat="1" applyFont="1" applyFill="1" applyBorder="1" applyAlignment="1">
      <alignment horizontal="right"/>
    </xf>
    <xf numFmtId="0" fontId="3" fillId="0" borderId="1" xfId="2" applyFont="1" applyFill="1" applyBorder="1" applyAlignment="1">
      <alignment horizontal="center" vertical="center"/>
    </xf>
    <xf numFmtId="10" fontId="3" fillId="0" borderId="1" xfId="2" applyNumberFormat="1" applyFont="1" applyFill="1" applyBorder="1" applyAlignment="1">
      <alignment horizontal="right"/>
    </xf>
    <xf numFmtId="10" fontId="3" fillId="3" borderId="1" xfId="2" applyNumberFormat="1" applyFont="1" applyFill="1" applyBorder="1" applyAlignment="1">
      <alignment horizontal="right"/>
    </xf>
    <xf numFmtId="0" fontId="3" fillId="0" borderId="0" xfId="2" applyFont="1" applyFill="1" applyBorder="1"/>
    <xf numFmtId="2" fontId="3" fillId="3" borderId="1" xfId="2" applyNumberFormat="1" applyFont="1" applyFill="1" applyBorder="1" applyAlignment="1">
      <alignment horizontal="right"/>
    </xf>
    <xf numFmtId="1" fontId="3" fillId="0" borderId="1" xfId="2" applyNumberFormat="1" applyFont="1" applyFill="1" applyBorder="1" applyAlignment="1">
      <alignment horizontal="right"/>
    </xf>
    <xf numFmtId="1" fontId="3" fillId="3" borderId="1" xfId="2" applyNumberFormat="1" applyFont="1" applyFill="1" applyBorder="1" applyAlignment="1">
      <alignment horizontal="right"/>
    </xf>
    <xf numFmtId="0" fontId="3" fillId="2" borderId="0" xfId="2" applyFont="1" applyFill="1" applyBorder="1" applyAlignment="1">
      <alignment horizontal="center" vertical="center"/>
    </xf>
    <xf numFmtId="0" fontId="3" fillId="2" borderId="0" xfId="2" applyFont="1" applyFill="1" applyBorder="1"/>
    <xf numFmtId="0" fontId="0" fillId="4" borderId="0" xfId="0" applyFill="1">
      <alignment vertical="center"/>
    </xf>
    <xf numFmtId="0" fontId="1" fillId="4" borderId="0" xfId="2" applyFont="1" applyFill="1" applyBorder="1" applyAlignment="1">
      <alignment horizontal="left" vertical="center"/>
    </xf>
    <xf numFmtId="0" fontId="3" fillId="4" borderId="0" xfId="2" applyFont="1" applyFill="1" applyBorder="1" applyAlignment="1">
      <alignment horizontal="center" vertical="center"/>
    </xf>
    <xf numFmtId="0" fontId="3" fillId="4" borderId="0" xfId="2" applyFont="1" applyFill="1" applyBorder="1"/>
    <xf numFmtId="43" fontId="3" fillId="0" borderId="1" xfId="3" applyNumberFormat="1" applyFont="1" applyFill="1" applyBorder="1" applyAlignment="1"/>
    <xf numFmtId="2" fontId="3" fillId="0" borderId="0" xfId="2" applyNumberFormat="1" applyFont="1" applyFill="1" applyBorder="1" applyAlignment="1">
      <alignment horizontal="left"/>
    </xf>
    <xf numFmtId="0" fontId="3" fillId="0" borderId="0" xfId="2" applyFont="1" applyFill="1" applyBorder="1" applyAlignment="1"/>
    <xf numFmtId="0" fontId="0" fillId="0" borderId="0" xfId="0" applyFill="1">
      <alignment vertical="center"/>
    </xf>
    <xf numFmtId="0" fontId="3" fillId="2" borderId="0" xfId="2" applyFont="1" applyFill="1"/>
    <xf numFmtId="0" fontId="1" fillId="4" borderId="0" xfId="0" applyFont="1" applyFill="1">
      <alignment vertical="center"/>
    </xf>
    <xf numFmtId="0" fontId="3" fillId="4" borderId="0" xfId="0" applyFont="1" applyFill="1">
      <alignment vertical="center"/>
    </xf>
    <xf numFmtId="2" fontId="3" fillId="0" borderId="1" xfId="2" applyNumberFormat="1" applyFont="1" applyFill="1" applyBorder="1" applyAlignment="1"/>
    <xf numFmtId="2" fontId="3" fillId="0" borderId="1" xfId="2" applyNumberFormat="1" applyFont="1" applyFill="1" applyBorder="1"/>
    <xf numFmtId="9" fontId="3" fillId="0" borderId="1" xfId="1" applyNumberFormat="1" applyFont="1" applyFill="1" applyBorder="1" applyAlignment="1"/>
    <xf numFmtId="176" fontId="3" fillId="0" borderId="1" xfId="2" applyNumberFormat="1" applyFont="1" applyFill="1" applyBorder="1"/>
    <xf numFmtId="0" fontId="3" fillId="0" borderId="0" xfId="2" applyFont="1" applyFill="1" applyBorder="1" applyAlignment="1">
      <alignment horizontal="center" vertical="center"/>
    </xf>
    <xf numFmtId="0" fontId="3" fillId="3" borderId="1" xfId="2" applyFont="1" applyFill="1" applyBorder="1"/>
    <xf numFmtId="177" fontId="3" fillId="0" borderId="1" xfId="2" applyNumberFormat="1" applyFont="1" applyFill="1" applyBorder="1"/>
    <xf numFmtId="9" fontId="3" fillId="0" borderId="1" xfId="2" applyNumberFormat="1" applyFont="1" applyFill="1" applyBorder="1"/>
    <xf numFmtId="0" fontId="3" fillId="0" borderId="1" xfId="0" applyFont="1" applyFill="1" applyBorder="1">
      <alignment vertical="center"/>
    </xf>
  </cellXfs>
  <cellStyles count="4">
    <cellStyle name="百分比" xfId="1" builtinId="5"/>
    <cellStyle name="常规" xfId="0" builtinId="0"/>
    <cellStyle name="常规_用户需求" xfId="2"/>
    <cellStyle name="千位分隔" xfId="3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000054253619395"/>
          <c:y val="0.10480371691567641"/>
          <c:w val="0.73055753731970841"/>
          <c:h val="0.62445547995590533"/>
        </c:manualLayout>
      </c:layout>
      <c:scatterChart>
        <c:scatterStyle val="lineMarker"/>
        <c:varyColors val="0"/>
        <c:ser>
          <c:idx val="0"/>
          <c:order val="0"/>
          <c:tx>
            <c:strRef>
              <c:f>年金终值!$J$1</c:f>
              <c:strCache>
                <c:ptCount val="1"/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年金终值!$I$2:$I$12</c:f>
              <c:numCache>
                <c:formatCode>_(* #,##0.00_);_(* \(#,##0.00\);_(* "-"??_);_(@_)</c:formatCode>
                <c:ptCount val="11"/>
                <c:pt idx="0">
                  <c:v>54.5</c:v>
                </c:pt>
                <c:pt idx="1">
                  <c:v>65.399999999999991</c:v>
                </c:pt>
                <c:pt idx="2">
                  <c:v>76.3</c:v>
                </c:pt>
                <c:pt idx="3">
                  <c:v>87.2</c:v>
                </c:pt>
                <c:pt idx="4">
                  <c:v>98.100000000000009</c:v>
                </c:pt>
                <c:pt idx="5">
                  <c:v>109</c:v>
                </c:pt>
                <c:pt idx="6">
                  <c:v>119.9</c:v>
                </c:pt>
                <c:pt idx="7">
                  <c:v>130.79999999999998</c:v>
                </c:pt>
                <c:pt idx="8">
                  <c:v>141.70000000000002</c:v>
                </c:pt>
                <c:pt idx="9">
                  <c:v>152.6</c:v>
                </c:pt>
                <c:pt idx="10">
                  <c:v>163.5</c:v>
                </c:pt>
              </c:numCache>
            </c:numRef>
          </c:xVal>
          <c:yVal>
            <c:numRef>
              <c:f>年金终值!$J$2:$J$12</c:f>
              <c:numCache>
                <c:formatCode>_(* #,##0.00_);_(* \(#,##0.00\);_(* "-"??_);_(@_)</c:formatCode>
                <c:ptCount val="11"/>
                <c:pt idx="0">
                  <c:v>422.57874484374969</c:v>
                </c:pt>
                <c:pt idx="1">
                  <c:v>507.09449381249959</c:v>
                </c:pt>
                <c:pt idx="2">
                  <c:v>591.61024278124955</c:v>
                </c:pt>
                <c:pt idx="3">
                  <c:v>676.12599174999957</c:v>
                </c:pt>
                <c:pt idx="4">
                  <c:v>760.64174071874959</c:v>
                </c:pt>
                <c:pt idx="5">
                  <c:v>845.15748968749938</c:v>
                </c:pt>
                <c:pt idx="6">
                  <c:v>929.6732386562494</c:v>
                </c:pt>
                <c:pt idx="7">
                  <c:v>1014.1889876249992</c:v>
                </c:pt>
                <c:pt idx="8">
                  <c:v>1098.7047365937494</c:v>
                </c:pt>
                <c:pt idx="9">
                  <c:v>1183.2204855624991</c:v>
                </c:pt>
                <c:pt idx="10">
                  <c:v>1267.7362345312492</c:v>
                </c:pt>
              </c:numCache>
            </c:numRef>
          </c:yVal>
          <c:smooth val="0"/>
        </c:ser>
        <c:ser>
          <c:idx val="1"/>
          <c:order val="1"/>
          <c:spPr>
            <a:ln w="19050">
              <a:noFill/>
            </a:ln>
          </c:spPr>
          <c:marker>
            <c:symbol val="square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年金终值!$D$15</c:f>
              <c:numCache>
                <c:formatCode>General</c:formatCode>
                <c:ptCount val="1"/>
                <c:pt idx="0">
                  <c:v>109</c:v>
                </c:pt>
              </c:numCache>
            </c:numRef>
          </c:xVal>
          <c:yVal>
            <c:numRef>
              <c:f>年金终值!$D$21</c:f>
              <c:numCache>
                <c:formatCode>0.00</c:formatCode>
                <c:ptCount val="1"/>
                <c:pt idx="0">
                  <c:v>845.15748968749938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(年金终值!$D$15,年金终值!$D$15)</c:f>
              <c:numCache>
                <c:formatCode>General</c:formatCode>
                <c:ptCount val="2"/>
                <c:pt idx="0">
                  <c:v>109</c:v>
                </c:pt>
                <c:pt idx="1">
                  <c:v>109</c:v>
                </c:pt>
              </c:numCache>
            </c:numRef>
          </c:xVal>
          <c:yVal>
            <c:numRef>
              <c:f>(年金终值!$J$2,年金终值!$J$12)</c:f>
              <c:numCache>
                <c:formatCode>_(* #,##0.00_);_(* \(#,##0.00\);_(* "-"??_);_(@_)</c:formatCode>
                <c:ptCount val="2"/>
                <c:pt idx="0">
                  <c:v>422.57874484374969</c:v>
                </c:pt>
                <c:pt idx="1">
                  <c:v>1267.7362345312492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8649504"/>
        <c:axId val="288648384"/>
      </c:scatterChart>
      <c:valAx>
        <c:axId val="28864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每期金额</a:t>
                </a:r>
              </a:p>
            </c:rich>
          </c:tx>
          <c:layout>
            <c:manualLayout>
              <c:xMode val="edge"/>
              <c:yMode val="edge"/>
              <c:x val="0.48611242977547142"/>
              <c:y val="0.8471633784017177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88648384"/>
        <c:crosses val="autoZero"/>
        <c:crossBetween val="midCat"/>
      </c:valAx>
      <c:valAx>
        <c:axId val="2886483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终值</a:t>
                </a:r>
              </a:p>
            </c:rich>
          </c:tx>
          <c:layout>
            <c:manualLayout>
              <c:xMode val="edge"/>
              <c:yMode val="edge"/>
              <c:x val="4.4444565008043099E-2"/>
              <c:y val="0.3493457230522547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88649504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958468985983198"/>
          <c:y val="0.10480371691567641"/>
          <c:w val="0.7894747520380021"/>
          <c:h val="0.62445547995590533"/>
        </c:manualLayout>
      </c:layout>
      <c:scatterChart>
        <c:scatterStyle val="lineMarker"/>
        <c:varyColors val="0"/>
        <c:ser>
          <c:idx val="0"/>
          <c:order val="0"/>
          <c:tx>
            <c:strRef>
              <c:f>年金金额!$K$1</c:f>
              <c:strCache>
                <c:ptCount val="1"/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年金金额!$J$2:$J$12</c:f>
              <c:numCache>
                <c:formatCode>_(* #,##0.00_);_(* \(#,##0.00\);_(* "-"??_);_(@_)</c:formatCode>
                <c:ptCount val="11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15</c:v>
                </c:pt>
              </c:numCache>
            </c:numRef>
          </c:xVal>
          <c:yVal>
            <c:numRef>
              <c:f>年金金额!$K$2:$K$12</c:f>
              <c:numCache>
                <c:formatCode>_(* #,##0.00_);_(* \(#,##0.00\);_(* "-"??_);_(@_)</c:formatCode>
                <c:ptCount val="11"/>
                <c:pt idx="0">
                  <c:v>1.6017385911363631</c:v>
                </c:pt>
                <c:pt idx="1">
                  <c:v>1.9220863093636356</c:v>
                </c:pt>
                <c:pt idx="2">
                  <c:v>2.242434027590908</c:v>
                </c:pt>
                <c:pt idx="3">
                  <c:v>2.5627817458181812</c:v>
                </c:pt>
                <c:pt idx="4">
                  <c:v>2.8831294640454534</c:v>
                </c:pt>
                <c:pt idx="5">
                  <c:v>3.2034771822727262</c:v>
                </c:pt>
                <c:pt idx="6">
                  <c:v>3.5238249004999984</c:v>
                </c:pt>
                <c:pt idx="7">
                  <c:v>3.8441726187272711</c:v>
                </c:pt>
                <c:pt idx="8">
                  <c:v>4.1645203369545438</c:v>
                </c:pt>
                <c:pt idx="9">
                  <c:v>4.4848680551818161</c:v>
                </c:pt>
                <c:pt idx="10">
                  <c:v>4.8052157734090892</c:v>
                </c:pt>
              </c:numCache>
            </c:numRef>
          </c:yVal>
          <c:smooth val="0"/>
        </c:ser>
        <c:ser>
          <c:idx val="1"/>
          <c:order val="1"/>
          <c:spPr>
            <a:ln w="19050">
              <a:noFill/>
            </a:ln>
          </c:spPr>
          <c:marker>
            <c:symbol val="square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年金金额!$K$16</c:f>
              <c:numCache>
                <c:formatCode>0.00</c:formatCode>
                <c:ptCount val="1"/>
                <c:pt idx="0">
                  <c:v>10</c:v>
                </c:pt>
              </c:numCache>
            </c:numRef>
          </c:xVal>
          <c:yVal>
            <c:numRef>
              <c:f>年金金额!$D$22</c:f>
              <c:numCache>
                <c:formatCode>0.00</c:formatCode>
                <c:ptCount val="1"/>
                <c:pt idx="0">
                  <c:v>3.2034771822727262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(年金金额!$K$16,年金金额!$K$16)</c:f>
              <c:numCache>
                <c:formatCode>0.00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xVal>
          <c:yVal>
            <c:numRef>
              <c:f>(年金金额!$K$2,年金金额!$K$12)</c:f>
              <c:numCache>
                <c:formatCode>_(* #,##0.00_);_(* \(#,##0.00\);_(* "-"??_);_(@_)</c:formatCode>
                <c:ptCount val="2"/>
                <c:pt idx="0">
                  <c:v>1.6017385911363631</c:v>
                </c:pt>
                <c:pt idx="1">
                  <c:v>4.8052157734090892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8637952"/>
        <c:axId val="288638512"/>
      </c:scatterChart>
      <c:valAx>
        <c:axId val="288637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终值</a:t>
                </a:r>
              </a:p>
            </c:rich>
          </c:tx>
          <c:layout>
            <c:manualLayout>
              <c:xMode val="edge"/>
              <c:yMode val="edge"/>
              <c:x val="0.50138571971536272"/>
              <c:y val="0.8471633784017177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88638512"/>
        <c:crosses val="autoZero"/>
        <c:crossBetween val="midCat"/>
      </c:valAx>
      <c:valAx>
        <c:axId val="2886385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每期金额</a:t>
                </a:r>
              </a:p>
            </c:rich>
          </c:tx>
          <c:layout>
            <c:manualLayout>
              <c:xMode val="edge"/>
              <c:yMode val="edge"/>
              <c:x val="4.4321389588098364E-2"/>
              <c:y val="0.2925770430562633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88637952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620521095536886"/>
          <c:y val="0.10434782608695652"/>
          <c:w val="0.76454397039469679"/>
          <c:h val="0.62608695652173918"/>
        </c:manualLayout>
      </c:layout>
      <c:scatterChart>
        <c:scatterStyle val="lineMarker"/>
        <c:varyColors val="0"/>
        <c:ser>
          <c:idx val="0"/>
          <c:order val="0"/>
          <c:tx>
            <c:strRef>
              <c:f>年金期数!$K$1</c:f>
              <c:strCache>
                <c:ptCount val="1"/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年金期数!$J$2:$J$12</c:f>
              <c:numCache>
                <c:formatCode>0%</c:formatCode>
                <c:ptCount val="11"/>
                <c:pt idx="0">
                  <c:v>0.06</c:v>
                </c:pt>
                <c:pt idx="1">
                  <c:v>7.1999999999999995E-2</c:v>
                </c:pt>
                <c:pt idx="2">
                  <c:v>8.3999999999999991E-2</c:v>
                </c:pt>
                <c:pt idx="3">
                  <c:v>9.6000000000000002E-2</c:v>
                </c:pt>
                <c:pt idx="4">
                  <c:v>0.108</c:v>
                </c:pt>
                <c:pt idx="5">
                  <c:v>0.12</c:v>
                </c:pt>
                <c:pt idx="6">
                  <c:v>0.13200000000000001</c:v>
                </c:pt>
                <c:pt idx="7">
                  <c:v>0.14399999999999999</c:v>
                </c:pt>
                <c:pt idx="8">
                  <c:v>0.156</c:v>
                </c:pt>
                <c:pt idx="9">
                  <c:v>0.16799999999999998</c:v>
                </c:pt>
                <c:pt idx="10">
                  <c:v>0.18</c:v>
                </c:pt>
              </c:numCache>
            </c:numRef>
          </c:xVal>
          <c:yVal>
            <c:numRef>
              <c:f>年金期数!$K$2:$K$12</c:f>
              <c:numCache>
                <c:formatCode>0.00_ </c:formatCode>
                <c:ptCount val="11"/>
                <c:pt idx="0">
                  <c:v>10.76479963444422</c:v>
                </c:pt>
                <c:pt idx="1">
                  <c:v>10.22077235041073</c:v>
                </c:pt>
                <c:pt idx="2">
                  <c:v>9.7437340021952732</c:v>
                </c:pt>
                <c:pt idx="3">
                  <c:v>9.321232390254222</c:v>
                </c:pt>
                <c:pt idx="4">
                  <c:v>8.9438265781295527</c:v>
                </c:pt>
                <c:pt idx="5">
                  <c:v>8.6042095728077896</c:v>
                </c:pt>
                <c:pt idx="6">
                  <c:v>8.2966250820606326</c:v>
                </c:pt>
                <c:pt idx="7">
                  <c:v>8.0164683124150748</c:v>
                </c:pt>
                <c:pt idx="8">
                  <c:v>7.760005774110776</c:v>
                </c:pt>
                <c:pt idx="9">
                  <c:v>7.5241742512368432</c:v>
                </c:pt>
                <c:pt idx="10">
                  <c:v>7.3064337552538374</c:v>
                </c:pt>
              </c:numCache>
            </c:numRef>
          </c:yVal>
          <c:smooth val="0"/>
        </c:ser>
        <c:ser>
          <c:idx val="1"/>
          <c:order val="1"/>
          <c:spPr>
            <a:ln w="19050">
              <a:noFill/>
            </a:ln>
          </c:spPr>
          <c:marker>
            <c:symbol val="square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年金期数!$K$15</c:f>
              <c:numCache>
                <c:formatCode>0.00%</c:formatCode>
                <c:ptCount val="1"/>
                <c:pt idx="0">
                  <c:v>0.12</c:v>
                </c:pt>
              </c:numCache>
            </c:numRef>
          </c:xVal>
          <c:yVal>
            <c:numRef>
              <c:f>年金期数!$D$21</c:f>
              <c:numCache>
                <c:formatCode>0.00</c:formatCode>
                <c:ptCount val="1"/>
                <c:pt idx="0">
                  <c:v>8.6042095728077896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(年金期数!$K$15,年金期数!$K$15)</c:f>
              <c:numCache>
                <c:formatCode>0.00%</c:formatCode>
                <c:ptCount val="2"/>
                <c:pt idx="0">
                  <c:v>0.12</c:v>
                </c:pt>
                <c:pt idx="1">
                  <c:v>0.12</c:v>
                </c:pt>
              </c:numCache>
            </c:numRef>
          </c:xVal>
          <c:yVal>
            <c:numRef>
              <c:f>(年金期数!$K$2,年金期数!$K$12)</c:f>
              <c:numCache>
                <c:formatCode>0.00_ </c:formatCode>
                <c:ptCount val="2"/>
                <c:pt idx="0">
                  <c:v>10.76479963444422</c:v>
                </c:pt>
                <c:pt idx="1">
                  <c:v>7.3064337552538374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8642992"/>
        <c:axId val="288643552"/>
      </c:scatterChart>
      <c:valAx>
        <c:axId val="288642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利率</a:t>
                </a:r>
              </a:p>
            </c:rich>
          </c:tx>
          <c:layout>
            <c:manualLayout>
              <c:xMode val="edge"/>
              <c:yMode val="edge"/>
              <c:x val="0.50692589341387506"/>
              <c:y val="0.84782608695652173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88643552"/>
        <c:crosses val="autoZero"/>
        <c:crossBetween val="midCat"/>
      </c:valAx>
      <c:valAx>
        <c:axId val="2886435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期数</a:t>
                </a:r>
              </a:p>
            </c:rich>
          </c:tx>
          <c:layout>
            <c:manualLayout>
              <c:xMode val="edge"/>
              <c:yMode val="edge"/>
              <c:x val="4.4321389588098364E-2"/>
              <c:y val="0.3521739130434782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88642992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944625314644265"/>
          <c:y val="0.10434782608695652"/>
          <c:w val="0.73961318875139148"/>
          <c:h val="0.70434782608695656"/>
        </c:manualLayout>
      </c:layout>
      <c:scatterChart>
        <c:scatterStyle val="lineMarker"/>
        <c:varyColors val="0"/>
        <c:ser>
          <c:idx val="0"/>
          <c:order val="0"/>
          <c:tx>
            <c:strRef>
              <c:f>年金利率!$J$1</c:f>
              <c:strCache>
                <c:ptCount val="1"/>
              </c:strCache>
            </c:strRef>
          </c:tx>
          <c:spPr>
            <a:ln w="25400" cap="flat" cmpd="dbl" algn="ctr">
              <a:solidFill>
                <a:schemeClr val="accent1">
                  <a:alpha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年金利率!$I$2:$I$12</c:f>
              <c:numCache>
                <c:formatCode>0_ </c:formatCode>
                <c:ptCount val="11"/>
                <c:pt idx="0">
                  <c:v>3</c:v>
                </c:pt>
                <c:pt idx="1">
                  <c:v>3.5999999999999996</c:v>
                </c:pt>
                <c:pt idx="2">
                  <c:v>4.1999999999999993</c:v>
                </c:pt>
                <c:pt idx="3">
                  <c:v>4.8000000000000007</c:v>
                </c:pt>
                <c:pt idx="4">
                  <c:v>5.4</c:v>
                </c:pt>
                <c:pt idx="5">
                  <c:v>6</c:v>
                </c:pt>
                <c:pt idx="6">
                  <c:v>6.6000000000000005</c:v>
                </c:pt>
                <c:pt idx="7">
                  <c:v>7.1999999999999993</c:v>
                </c:pt>
                <c:pt idx="8">
                  <c:v>7.8000000000000007</c:v>
                </c:pt>
                <c:pt idx="9">
                  <c:v>8.3999999999999986</c:v>
                </c:pt>
                <c:pt idx="10">
                  <c:v>9</c:v>
                </c:pt>
              </c:numCache>
            </c:numRef>
          </c:xVal>
          <c:yVal>
            <c:numRef>
              <c:f>年金利率!$J$2:$J$12</c:f>
              <c:numCache>
                <c:formatCode>0%</c:formatCode>
                <c:ptCount val="11"/>
                <c:pt idx="0">
                  <c:v>0.57391163809240808</c:v>
                </c:pt>
                <c:pt idx="1">
                  <c:v>0.38019055132537322</c:v>
                </c:pt>
                <c:pt idx="2">
                  <c:v>0.26020180449320818</c:v>
                </c:pt>
                <c:pt idx="3">
                  <c:v>0.17983154975347376</c:v>
                </c:pt>
                <c:pt idx="4">
                  <c:v>0.12294334249574743</c:v>
                </c:pt>
                <c:pt idx="5">
                  <c:v>8.099401177902453E-2</c:v>
                </c:pt>
                <c:pt idx="6">
                  <c:v>4.9070232734503644E-2</c:v>
                </c:pt>
                <c:pt idx="7">
                  <c:v>2.4161368702041528E-2</c:v>
                </c:pt>
                <c:pt idx="8">
                  <c:v>4.3279054255292299E-3</c:v>
                </c:pt>
                <c:pt idx="9">
                  <c:v>-1.173135879407018E-2</c:v>
                </c:pt>
                <c:pt idx="10">
                  <c:v>-2.4919139771533025E-2</c:v>
                </c:pt>
              </c:numCache>
            </c:numRef>
          </c:yVal>
          <c:smooth val="1"/>
        </c:ser>
        <c:ser>
          <c:idx val="1"/>
          <c:order val="1"/>
          <c:spPr>
            <a:ln w="25400" cap="flat" cmpd="dbl" algn="ctr">
              <a:noFill/>
              <a:round/>
            </a:ln>
            <a:effectLst/>
          </c:spPr>
          <c:marker>
            <c:symbol val="circle"/>
            <c:size val="6"/>
            <c:spPr>
              <a:noFill/>
              <a:ln w="34925" cap="flat" cmpd="dbl" algn="ctr">
                <a:solidFill>
                  <a:schemeClr val="accent2">
                    <a:lumMod val="75000"/>
                    <a:alpha val="70000"/>
                  </a:schemeClr>
                </a:solidFill>
                <a:round/>
              </a:ln>
              <a:effectLst/>
            </c:spPr>
          </c:marker>
          <c:xVal>
            <c:numRef>
              <c:f>年金利率!$I$15</c:f>
              <c:numCache>
                <c:formatCode>0.00</c:formatCode>
                <c:ptCount val="1"/>
                <c:pt idx="0">
                  <c:v>6</c:v>
                </c:pt>
              </c:numCache>
            </c:numRef>
          </c:xVal>
          <c:yVal>
            <c:numRef>
              <c:f>年金利率!$D$21</c:f>
              <c:numCache>
                <c:formatCode>0.00%</c:formatCode>
                <c:ptCount val="1"/>
                <c:pt idx="0">
                  <c:v>8.099401177902453E-2</c:v>
                </c:pt>
              </c:numCache>
            </c:numRef>
          </c:yVal>
          <c:smooth val="0"/>
        </c:ser>
        <c:ser>
          <c:idx val="2"/>
          <c:order val="2"/>
          <c:spPr>
            <a:ln w="25400" cap="flat" cmpd="dbl" algn="ctr">
              <a:solidFill>
                <a:schemeClr val="accent3">
                  <a:alpha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(年金利率!$I$15,年金利率!$I$15)</c:f>
              <c:numCache>
                <c:formatCode>0.00</c:formatCode>
                <c:ptCount val="2"/>
                <c:pt idx="0">
                  <c:v>6</c:v>
                </c:pt>
                <c:pt idx="1">
                  <c:v>6</c:v>
                </c:pt>
              </c:numCache>
            </c:numRef>
          </c:xVal>
          <c:yVal>
            <c:numRef>
              <c:f>(年金利率!$J$2,年金利率!$J$12)</c:f>
              <c:numCache>
                <c:formatCode>0%</c:formatCode>
                <c:ptCount val="2"/>
                <c:pt idx="0">
                  <c:v>0.57391163809240808</c:v>
                </c:pt>
                <c:pt idx="1">
                  <c:v>-2.4919139771533025E-2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2256512"/>
        <c:axId val="242257072"/>
      </c:scatterChart>
      <c:valAx>
        <c:axId val="242256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期数</a:t>
                </a:r>
              </a:p>
            </c:rich>
          </c:tx>
          <c:layout>
            <c:manualLayout>
              <c:xMode val="edge"/>
              <c:yMode val="edge"/>
              <c:x val="0.52631650135866803"/>
              <c:y val="0.847826086956521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42257072"/>
        <c:crosses val="autoZero"/>
        <c:crossBetween val="midCat"/>
      </c:valAx>
      <c:valAx>
        <c:axId val="242257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利率</a:t>
                </a:r>
              </a:p>
            </c:rich>
          </c:tx>
          <c:layout>
            <c:manualLayout>
              <c:xMode val="edge"/>
              <c:yMode val="edge"/>
              <c:x val="4.4321389588098364E-2"/>
              <c:y val="0.391304347826086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42256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flat" cmpd="dbl" algn="ctr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ln w="34925" cap="flat" cmpd="dbl" algn="ctr">
        <a:solidFill>
          <a:schemeClr val="phClr">
            <a:lumMod val="75000"/>
            <a:alpha val="70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kern="1200" spc="0" normalizeH="0" baseline="0"/>
  </cs:title>
  <cs:trendline>
    <cs:lnRef idx="0">
      <cs:styleClr val="0"/>
    </cs:lnRef>
    <cs:fillRef idx="0"/>
    <cs:effectRef idx="0"/>
    <cs:fontRef idx="minor">
      <a:schemeClr val="tx1"/>
    </cs:fontRef>
    <cs:spPr>
      <a:ln w="38100" cap="rnd" cmpd="sng" algn="ctr">
        <a:solidFill>
          <a:schemeClr val="phClr">
            <a:lumMod val="75000"/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Spin" dx="16" max="30000" page="10" val="6"/>
</file>

<file path=xl/ctrlProps/ctrlProp2.xml><?xml version="1.0" encoding="utf-8"?>
<formControlPr xmlns="http://schemas.microsoft.com/office/spreadsheetml/2009/9/main" objectType="Spin" dx="16" max="30000" page="10" val="0"/>
</file>

<file path=xl/ctrlProps/ctrlProp3.xml><?xml version="1.0" encoding="utf-8"?>
<formControlPr xmlns="http://schemas.microsoft.com/office/spreadsheetml/2009/9/main" objectType="Spin" dx="16" max="30000" page="10" val="0"/>
</file>

<file path=xl/ctrlProps/ctrlProp4.xml><?xml version="1.0" encoding="utf-8"?>
<formControlPr xmlns="http://schemas.microsoft.com/office/spreadsheetml/2009/9/main" objectType="Spin" dx="16" max="30000" page="10" val="0"/>
</file>

<file path=xl/ctrlProps/ctrlProp5.xml><?xml version="1.0" encoding="utf-8"?>
<formControlPr xmlns="http://schemas.microsoft.com/office/spreadsheetml/2009/9/main" objectType="Spin" dx="16" fmlaLink="$D$15" max="30000" page="10" val="109"/>
</file>

<file path=xl/ctrlProps/ctrlProp6.xml><?xml version="1.0" encoding="utf-8"?>
<formControlPr xmlns="http://schemas.microsoft.com/office/spreadsheetml/2009/9/main" objectType="Spin" dx="16" fmlaLink="$I$16" max="30000" page="10" val="15"/>
</file>

<file path=xl/ctrlProps/ctrlProp7.xml><?xml version="1.0" encoding="utf-8"?>
<formControlPr xmlns="http://schemas.microsoft.com/office/spreadsheetml/2009/9/main" objectType="Spin" dx="16" fmlaLink="$D$17" max="30000" page="10" val="5"/>
</file>

<file path=xl/ctrlProps/ctrlProp8.xml><?xml version="1.0" encoding="utf-8"?>
<formControlPr xmlns="http://schemas.microsoft.com/office/spreadsheetml/2009/9/main" objectType="Spin" dx="16" fmlaLink="$D$16" max="30000" page="10" val="10"/>
</file>

<file path=xl/ctrlProps/ctrlProp9.xml><?xml version="1.0" encoding="utf-8"?>
<formControlPr xmlns="http://schemas.microsoft.com/office/spreadsheetml/2009/9/main" objectType="Spin" dx="16" fmlaLink="$L$17" max="30000" page="10" val="2"/>
</file>

<file path=xl/ctrlProps/ctrlProp10.xml><?xml version="1.0" encoding="utf-8"?>
<formControlPr xmlns="http://schemas.microsoft.com/office/spreadsheetml/2009/9/main" objectType="Spin" dx="16" fmlaLink="$D$18" max="30000" page="10" val="3"/>
</file>

<file path=xl/ctrlProps/ctrlProp11.xml><?xml version="1.0" encoding="utf-8"?>
<formControlPr xmlns="http://schemas.microsoft.com/office/spreadsheetml/2009/9/main" objectType="Spin" dx="16" fmlaLink="$J$15" max="30000" page="10" val="12"/>
</file>

<file path=xl/ctrlProps/ctrlProp12.xml><?xml version="1.0" encoding="utf-8"?>
<formControlPr xmlns="http://schemas.microsoft.com/office/spreadsheetml/2009/9/main" objectType="Spin" dx="16" fmlaLink="$D$16" max="30000" page="10" val="104"/>
</file>

<file path=xl/ctrlProps/ctrlProp13.xml><?xml version="1.0" encoding="utf-8"?>
<formControlPr xmlns="http://schemas.microsoft.com/office/spreadsheetml/2009/9/main" objectType="Spin" dx="16" fmlaLink="$D$18" max="30000" page="10" val="1603"/>
</file>

<file path=xl/ctrlProps/ctrlProp14.xml><?xml version="1.0" encoding="utf-8"?>
<formControlPr xmlns="http://schemas.microsoft.com/office/spreadsheetml/2009/9/main" objectType="Spin" dx="16" fmlaLink="$D$15" max="30000" page="10" val="6"/>
</file>

<file path=xl/ctrlProps/ctrlProp15.xml><?xml version="1.0" encoding="utf-8"?>
<formControlPr xmlns="http://schemas.microsoft.com/office/spreadsheetml/2009/9/main" objectType="Spin" dx="16" fmlaLink="$D$16" max="30000" page="10" val="200"/>
</file>

<file path=xl/ctrlProps/ctrlProp16.xml><?xml version="1.0" encoding="utf-8"?>
<formControlPr xmlns="http://schemas.microsoft.com/office/spreadsheetml/2009/9/main" objectType="Spin" dx="16" fmlaLink="$D$18" max="30000" page="10" val="159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10</xdr:row>
          <xdr:rowOff>0</xdr:rowOff>
        </xdr:from>
        <xdr:to>
          <xdr:col>9</xdr:col>
          <xdr:colOff>0</xdr:colOff>
          <xdr:row>10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11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11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11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absolute">
    <xdr:from>
      <xdr:col>0</xdr:col>
      <xdr:colOff>0</xdr:colOff>
      <xdr:row>0</xdr:row>
      <xdr:rowOff>0</xdr:rowOff>
    </xdr:from>
    <xdr:to>
      <xdr:col>6</xdr:col>
      <xdr:colOff>590550</xdr:colOff>
      <xdr:row>12</xdr:row>
      <xdr:rowOff>9525</xdr:rowOff>
    </xdr:to>
    <xdr:graphicFrame macro="">
      <xdr:nvGraphicFramePr>
        <xdr:cNvPr id="1029" name="图表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14</xdr:row>
          <xdr:rowOff>9525</xdr:rowOff>
        </xdr:from>
        <xdr:to>
          <xdr:col>4</xdr:col>
          <xdr:colOff>152400</xdr:colOff>
          <xdr:row>15</xdr:row>
          <xdr:rowOff>0</xdr:rowOff>
        </xdr:to>
        <xdr:sp macro="" textlink="">
          <xdr:nvSpPr>
            <xdr:cNvPr id="1030" name="Spinne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9525</xdr:rowOff>
        </xdr:from>
        <xdr:to>
          <xdr:col>4</xdr:col>
          <xdr:colOff>152400</xdr:colOff>
          <xdr:row>16</xdr:row>
          <xdr:rowOff>0</xdr:rowOff>
        </xdr:to>
        <xdr:sp macro="" textlink="">
          <xdr:nvSpPr>
            <xdr:cNvPr id="1031" name="Spinner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16</xdr:row>
          <xdr:rowOff>0</xdr:rowOff>
        </xdr:from>
        <xdr:to>
          <xdr:col>4</xdr:col>
          <xdr:colOff>152400</xdr:colOff>
          <xdr:row>16</xdr:row>
          <xdr:rowOff>171450</xdr:rowOff>
        </xdr:to>
        <xdr:sp macro="" textlink="">
          <xdr:nvSpPr>
            <xdr:cNvPr id="1032" name="Spinner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7</xdr:col>
      <xdr:colOff>171450</xdr:colOff>
      <xdr:row>12</xdr:row>
      <xdr:rowOff>9525</xdr:rowOff>
    </xdr:to>
    <xdr:graphicFrame macro="">
      <xdr:nvGraphicFramePr>
        <xdr:cNvPr id="2049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15</xdr:row>
          <xdr:rowOff>19050</xdr:rowOff>
        </xdr:from>
        <xdr:to>
          <xdr:col>4</xdr:col>
          <xdr:colOff>161925</xdr:colOff>
          <xdr:row>16</xdr:row>
          <xdr:rowOff>9525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16</xdr:row>
          <xdr:rowOff>19050</xdr:rowOff>
        </xdr:from>
        <xdr:to>
          <xdr:col>4</xdr:col>
          <xdr:colOff>161925</xdr:colOff>
          <xdr:row>17</xdr:row>
          <xdr:rowOff>9525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17</xdr:row>
          <xdr:rowOff>9525</xdr:rowOff>
        </xdr:from>
        <xdr:to>
          <xdr:col>4</xdr:col>
          <xdr:colOff>161925</xdr:colOff>
          <xdr:row>18</xdr:row>
          <xdr:rowOff>0</xdr:rowOff>
        </xdr:to>
        <xdr:sp macro="" textlink="">
          <xdr:nvSpPr>
            <xdr:cNvPr id="2052" name="Spinner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7</xdr:col>
      <xdr:colOff>123825</xdr:colOff>
      <xdr:row>12</xdr:row>
      <xdr:rowOff>19050</xdr:rowOff>
    </xdr:to>
    <xdr:graphicFrame macro="">
      <xdr:nvGraphicFramePr>
        <xdr:cNvPr id="3073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14</xdr:row>
          <xdr:rowOff>19050</xdr:rowOff>
        </xdr:from>
        <xdr:to>
          <xdr:col>4</xdr:col>
          <xdr:colOff>152400</xdr:colOff>
          <xdr:row>15</xdr:row>
          <xdr:rowOff>9525</xdr:rowOff>
        </xdr:to>
        <xdr:sp macro="" textlink="">
          <xdr:nvSpPr>
            <xdr:cNvPr id="3074" name="Spinner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19050</xdr:rowOff>
        </xdr:from>
        <xdr:to>
          <xdr:col>4</xdr:col>
          <xdr:colOff>152400</xdr:colOff>
          <xdr:row>16</xdr:row>
          <xdr:rowOff>9525</xdr:rowOff>
        </xdr:to>
        <xdr:sp macro="" textlink="">
          <xdr:nvSpPr>
            <xdr:cNvPr id="3075" name="Spinner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17</xdr:row>
          <xdr:rowOff>9525</xdr:rowOff>
        </xdr:from>
        <xdr:to>
          <xdr:col>4</xdr:col>
          <xdr:colOff>152400</xdr:colOff>
          <xdr:row>18</xdr:row>
          <xdr:rowOff>0</xdr:rowOff>
        </xdr:to>
        <xdr:sp macro="" textlink="">
          <xdr:nvSpPr>
            <xdr:cNvPr id="3076" name="Spinner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7</xdr:col>
      <xdr:colOff>123825</xdr:colOff>
      <xdr:row>12</xdr:row>
      <xdr:rowOff>19050</xdr:rowOff>
    </xdr:to>
    <xdr:graphicFrame macro="">
      <xdr:nvGraphicFramePr>
        <xdr:cNvPr id="4097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14</xdr:row>
          <xdr:rowOff>19050</xdr:rowOff>
        </xdr:from>
        <xdr:to>
          <xdr:col>4</xdr:col>
          <xdr:colOff>152400</xdr:colOff>
          <xdr:row>15</xdr:row>
          <xdr:rowOff>9525</xdr:rowOff>
        </xdr:to>
        <xdr:sp macro="" textlink="">
          <xdr:nvSpPr>
            <xdr:cNvPr id="4098" name="Spinner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19050</xdr:rowOff>
        </xdr:from>
        <xdr:to>
          <xdr:col>4</xdr:col>
          <xdr:colOff>152400</xdr:colOff>
          <xdr:row>16</xdr:row>
          <xdr:rowOff>9525</xdr:rowOff>
        </xdr:to>
        <xdr:sp macro="" textlink="">
          <xdr:nvSpPr>
            <xdr:cNvPr id="4099" name="Spinne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17</xdr:row>
          <xdr:rowOff>9525</xdr:rowOff>
        </xdr:from>
        <xdr:to>
          <xdr:col>4</xdr:col>
          <xdr:colOff>152400</xdr:colOff>
          <xdr:row>18</xdr:row>
          <xdr:rowOff>0</xdr:rowOff>
        </xdr:to>
        <xdr:sp macro="" textlink="">
          <xdr:nvSpPr>
            <xdr:cNvPr id="4100" name="Spinner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22"/>
  <sheetViews>
    <sheetView showGridLines="0" workbookViewId="0">
      <selection activeCell="L15" sqref="L15"/>
    </sheetView>
  </sheetViews>
  <sheetFormatPr defaultRowHeight="14.25" x14ac:dyDescent="0.15"/>
  <cols>
    <col min="2" max="2" width="2.875" customWidth="1"/>
    <col min="3" max="3" width="11.625" customWidth="1"/>
    <col min="5" max="5" width="2.125" customWidth="1"/>
    <col min="6" max="6" width="2.625" customWidth="1"/>
    <col min="10" max="10" width="10.25" bestFit="1" customWidth="1"/>
  </cols>
  <sheetData>
    <row r="1" spans="2:10" x14ac:dyDescent="0.15">
      <c r="I1" s="1"/>
      <c r="J1" s="1"/>
    </row>
    <row r="2" spans="2:10" x14ac:dyDescent="0.15">
      <c r="I2" s="1">
        <f>0.5*$D$15</f>
        <v>54.5</v>
      </c>
      <c r="J2" s="1">
        <f t="shared" ref="J2:J12" si="0">FV($H$16,$H$17,-I2,0,$H$18)</f>
        <v>422.57874484374969</v>
      </c>
    </row>
    <row r="3" spans="2:10" x14ac:dyDescent="0.15">
      <c r="I3" s="1">
        <f>0.6*$D$15</f>
        <v>65.399999999999991</v>
      </c>
      <c r="J3" s="1">
        <f t="shared" si="0"/>
        <v>507.09449381249959</v>
      </c>
    </row>
    <row r="4" spans="2:10" x14ac:dyDescent="0.15">
      <c r="I4" s="1">
        <f>0.7*$D$15</f>
        <v>76.3</v>
      </c>
      <c r="J4" s="1">
        <f t="shared" si="0"/>
        <v>591.61024278124955</v>
      </c>
    </row>
    <row r="5" spans="2:10" x14ac:dyDescent="0.15">
      <c r="I5" s="1">
        <f>0.8*$D$15</f>
        <v>87.2</v>
      </c>
      <c r="J5" s="1">
        <f t="shared" si="0"/>
        <v>676.12599174999957</v>
      </c>
    </row>
    <row r="6" spans="2:10" x14ac:dyDescent="0.15">
      <c r="I6" s="1">
        <f>0.9*$D$15</f>
        <v>98.100000000000009</v>
      </c>
      <c r="J6" s="1">
        <f t="shared" si="0"/>
        <v>760.64174071874959</v>
      </c>
    </row>
    <row r="7" spans="2:10" x14ac:dyDescent="0.15">
      <c r="G7" s="2"/>
      <c r="H7" s="2"/>
      <c r="I7" s="1">
        <f>$D$15</f>
        <v>109</v>
      </c>
      <c r="J7" s="1">
        <f t="shared" si="0"/>
        <v>845.15748968749938</v>
      </c>
    </row>
    <row r="8" spans="2:10" x14ac:dyDescent="0.15">
      <c r="G8" s="2"/>
      <c r="H8" s="2"/>
      <c r="I8" s="1">
        <f>1.1*$D$15</f>
        <v>119.9</v>
      </c>
      <c r="J8" s="1">
        <f t="shared" si="0"/>
        <v>929.6732386562494</v>
      </c>
    </row>
    <row r="9" spans="2:10" x14ac:dyDescent="0.15">
      <c r="G9" s="2"/>
      <c r="H9" s="2"/>
      <c r="I9" s="1">
        <f>1.2*$D$15</f>
        <v>130.79999999999998</v>
      </c>
      <c r="J9" s="1">
        <f t="shared" si="0"/>
        <v>1014.1889876249992</v>
      </c>
    </row>
    <row r="10" spans="2:10" x14ac:dyDescent="0.15">
      <c r="G10" s="2"/>
      <c r="H10" s="2"/>
      <c r="I10" s="1">
        <f>1.3*$D$15</f>
        <v>141.70000000000002</v>
      </c>
      <c r="J10" s="1">
        <f t="shared" si="0"/>
        <v>1098.7047365937494</v>
      </c>
    </row>
    <row r="11" spans="2:10" x14ac:dyDescent="0.15">
      <c r="G11" s="2"/>
      <c r="H11" s="2"/>
      <c r="I11" s="1">
        <f>1.4*$D$15</f>
        <v>152.6</v>
      </c>
      <c r="J11" s="1">
        <f t="shared" si="0"/>
        <v>1183.2204855624991</v>
      </c>
    </row>
    <row r="12" spans="2:10" x14ac:dyDescent="0.15">
      <c r="G12" s="2"/>
      <c r="H12" s="2"/>
      <c r="I12" s="1">
        <f>1.5*$D$15</f>
        <v>163.5</v>
      </c>
      <c r="J12" s="1">
        <f t="shared" si="0"/>
        <v>1267.7362345312492</v>
      </c>
    </row>
    <row r="14" spans="2:10" x14ac:dyDescent="0.15">
      <c r="B14" s="3"/>
      <c r="C14" s="4" t="s">
        <v>0</v>
      </c>
      <c r="D14" s="3"/>
      <c r="E14" s="3"/>
      <c r="F14" s="3"/>
    </row>
    <row r="15" spans="2:10" x14ac:dyDescent="0.15">
      <c r="B15" s="3"/>
      <c r="C15" s="5" t="s">
        <v>1</v>
      </c>
      <c r="D15" s="6">
        <v>109</v>
      </c>
      <c r="F15" s="3"/>
      <c r="H15" s="7">
        <f>-D15</f>
        <v>-109</v>
      </c>
    </row>
    <row r="16" spans="2:10" x14ac:dyDescent="0.15">
      <c r="B16" s="3"/>
      <c r="C16" s="8" t="s">
        <v>2</v>
      </c>
      <c r="D16" s="9">
        <f>I16/100</f>
        <v>0.15</v>
      </c>
      <c r="E16" s="2"/>
      <c r="F16" s="3"/>
      <c r="H16" s="10">
        <f>D16</f>
        <v>0.15</v>
      </c>
      <c r="I16">
        <v>15</v>
      </c>
    </row>
    <row r="17" spans="2:8" x14ac:dyDescent="0.15">
      <c r="B17" s="3"/>
      <c r="C17" s="8" t="s">
        <v>3</v>
      </c>
      <c r="D17" s="7">
        <v>5</v>
      </c>
      <c r="E17" s="11"/>
      <c r="F17" s="3"/>
      <c r="H17" s="12">
        <f>D17</f>
        <v>5</v>
      </c>
    </row>
    <row r="18" spans="2:8" x14ac:dyDescent="0.15">
      <c r="B18" s="3"/>
      <c r="C18" s="8" t="s">
        <v>4</v>
      </c>
      <c r="D18" s="13" t="s">
        <v>5</v>
      </c>
      <c r="E18" s="2"/>
      <c r="F18" s="3"/>
      <c r="H18" s="14">
        <v>1</v>
      </c>
    </row>
    <row r="19" spans="2:8" x14ac:dyDescent="0.15">
      <c r="B19" s="3"/>
      <c r="C19" s="15"/>
      <c r="D19" s="15"/>
      <c r="E19" s="16"/>
      <c r="F19" s="3"/>
    </row>
    <row r="20" spans="2:8" x14ac:dyDescent="0.15">
      <c r="B20" s="17"/>
      <c r="C20" s="18" t="s">
        <v>6</v>
      </c>
      <c r="D20" s="19"/>
      <c r="E20" s="20"/>
    </row>
    <row r="21" spans="2:8" x14ac:dyDescent="0.15">
      <c r="B21" s="17"/>
      <c r="C21" s="5" t="s">
        <v>7</v>
      </c>
      <c r="D21" s="7">
        <f>FV(H16,H17,H15,0,H18)</f>
        <v>845.15748968749938</v>
      </c>
      <c r="E21" s="20"/>
    </row>
    <row r="22" spans="2:8" x14ac:dyDescent="0.15">
      <c r="B22" s="17"/>
      <c r="C22" s="17"/>
      <c r="D22" s="17"/>
      <c r="E22" s="17"/>
    </row>
  </sheetData>
  <phoneticPr fontId="2" type="noConversion"/>
  <dataValidations count="1">
    <dataValidation type="list" allowBlank="1" showInputMessage="1" showErrorMessage="1" sqref="D19:D20">
      <formula1>"期初支付,期末支付"</formula1>
    </dataValidation>
  </dataValidations>
  <pageMargins left="0.75" right="0.75" top="1" bottom="1" header="0.5" footer="0.5"/>
  <pageSetup paperSize="9" orientation="portrait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9</xdr:col>
                    <xdr:colOff>0</xdr:colOff>
                    <xdr:row>10</xdr:row>
                    <xdr:rowOff>0</xdr:rowOff>
                  </from>
                  <to>
                    <xdr:col>9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pinner 2">
              <controlPr defaultSize="0" autoPict="0">
                <anchor moveWithCells="1" sizeWithCells="1">
                  <from>
                    <xdr:col>9</xdr:col>
                    <xdr:colOff>0</xdr:colOff>
                    <xdr:row>11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Spinner 3">
              <controlPr defaultSize="0" autoPict="0">
                <anchor moveWithCells="1" sizeWithCells="1">
                  <from>
                    <xdr:col>9</xdr:col>
                    <xdr:colOff>0</xdr:colOff>
                    <xdr:row>11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Spinner 4">
              <controlPr defaultSize="0" autoPict="0">
                <anchor moveWithCells="1" sizeWithCells="1">
                  <from>
                    <xdr:col>9</xdr:col>
                    <xdr:colOff>0</xdr:colOff>
                    <xdr:row>11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Spinner 6">
              <controlPr defaultSize="0" autoPict="0">
                <anchor moveWithCells="1" sizeWithCells="1">
                  <from>
                    <xdr:col>4</xdr:col>
                    <xdr:colOff>9525</xdr:colOff>
                    <xdr:row>14</xdr:row>
                    <xdr:rowOff>9525</xdr:rowOff>
                  </from>
                  <to>
                    <xdr:col>4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Spinner 7">
              <controlPr defaultSize="0" autoPict="0">
                <anchor moveWithCells="1" sizeWithCells="1">
                  <from>
                    <xdr:col>4</xdr:col>
                    <xdr:colOff>9525</xdr:colOff>
                    <xdr:row>15</xdr:row>
                    <xdr:rowOff>9525</xdr:rowOff>
                  </from>
                  <to>
                    <xdr:col>4</xdr:col>
                    <xdr:colOff>152400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Spinner 8">
              <controlPr defaultSize="0" autoPict="0">
                <anchor moveWithCells="1" sizeWithCells="1">
                  <from>
                    <xdr:col>4</xdr:col>
                    <xdr:colOff>9525</xdr:colOff>
                    <xdr:row>16</xdr:row>
                    <xdr:rowOff>0</xdr:rowOff>
                  </from>
                  <to>
                    <xdr:col>4</xdr:col>
                    <xdr:colOff>152400</xdr:colOff>
                    <xdr:row>16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23"/>
  <sheetViews>
    <sheetView showGridLines="0" workbookViewId="0">
      <selection activeCell="L15" sqref="L15"/>
    </sheetView>
  </sheetViews>
  <sheetFormatPr defaultRowHeight="14.25" x14ac:dyDescent="0.15"/>
  <cols>
    <col min="2" max="2" width="2.75" customWidth="1"/>
    <col min="3" max="3" width="9.5" bestFit="1" customWidth="1"/>
    <col min="4" max="4" width="7.5" bestFit="1" customWidth="1"/>
    <col min="5" max="5" width="2.125" customWidth="1"/>
    <col min="6" max="6" width="3" customWidth="1"/>
  </cols>
  <sheetData>
    <row r="1" spans="2:12" x14ac:dyDescent="0.15">
      <c r="J1" s="21"/>
      <c r="K1" s="21"/>
      <c r="L1" s="2"/>
    </row>
    <row r="2" spans="2:12" x14ac:dyDescent="0.15">
      <c r="J2" s="21">
        <f>0.5*$K$16</f>
        <v>5</v>
      </c>
      <c r="K2" s="21">
        <f t="shared" ref="K2:K12" si="0">-PMT($K$17,$K$18,0,J2,$K$19)</f>
        <v>1.6017385911363631</v>
      </c>
      <c r="L2" s="2"/>
    </row>
    <row r="3" spans="2:12" x14ac:dyDescent="0.15">
      <c r="J3" s="21">
        <f>0.6*$K$16</f>
        <v>6</v>
      </c>
      <c r="K3" s="21">
        <f t="shared" si="0"/>
        <v>1.9220863093636356</v>
      </c>
      <c r="L3" s="2"/>
    </row>
    <row r="4" spans="2:12" x14ac:dyDescent="0.15">
      <c r="J4" s="21">
        <f>0.7*$K$16</f>
        <v>7</v>
      </c>
      <c r="K4" s="21">
        <f t="shared" si="0"/>
        <v>2.242434027590908</v>
      </c>
      <c r="L4" s="2"/>
    </row>
    <row r="5" spans="2:12" x14ac:dyDescent="0.15">
      <c r="J5" s="21">
        <f>0.8*$K$16</f>
        <v>8</v>
      </c>
      <c r="K5" s="21">
        <f t="shared" si="0"/>
        <v>2.5627817458181812</v>
      </c>
      <c r="L5" s="2"/>
    </row>
    <row r="6" spans="2:12" x14ac:dyDescent="0.15">
      <c r="J6" s="21">
        <f>0.9*$K$16</f>
        <v>9</v>
      </c>
      <c r="K6" s="21">
        <f t="shared" si="0"/>
        <v>2.8831294640454534</v>
      </c>
      <c r="L6" s="22"/>
    </row>
    <row r="7" spans="2:12" x14ac:dyDescent="0.15">
      <c r="G7" s="2"/>
      <c r="H7" s="2"/>
      <c r="I7" s="2"/>
      <c r="J7" s="21">
        <f>$K$16</f>
        <v>10</v>
      </c>
      <c r="K7" s="21">
        <f t="shared" si="0"/>
        <v>3.2034771822727262</v>
      </c>
      <c r="L7" s="2"/>
    </row>
    <row r="8" spans="2:12" x14ac:dyDescent="0.15">
      <c r="G8" s="23"/>
      <c r="H8" s="23"/>
      <c r="I8" s="23"/>
      <c r="J8" s="21">
        <f>1.1*$K$16</f>
        <v>11</v>
      </c>
      <c r="K8" s="21">
        <f t="shared" si="0"/>
        <v>3.5238249004999984</v>
      </c>
      <c r="L8" s="23"/>
    </row>
    <row r="9" spans="2:12" x14ac:dyDescent="0.15">
      <c r="G9" s="23"/>
      <c r="H9" s="23"/>
      <c r="I9" s="23"/>
      <c r="J9" s="21">
        <f>1.2*$K$16</f>
        <v>12</v>
      </c>
      <c r="K9" s="21">
        <f t="shared" si="0"/>
        <v>3.8441726187272711</v>
      </c>
      <c r="L9" s="23"/>
    </row>
    <row r="10" spans="2:12" x14ac:dyDescent="0.15">
      <c r="G10" s="2"/>
      <c r="H10" s="2"/>
      <c r="I10" s="2"/>
      <c r="J10" s="21">
        <f>1.3*$K$16</f>
        <v>13</v>
      </c>
      <c r="K10" s="21">
        <f t="shared" si="0"/>
        <v>4.1645203369545438</v>
      </c>
      <c r="L10" s="2"/>
    </row>
    <row r="11" spans="2:12" x14ac:dyDescent="0.15">
      <c r="G11" s="2"/>
      <c r="H11" s="2"/>
      <c r="I11" s="2"/>
      <c r="J11" s="21">
        <f>1.4*$K$16</f>
        <v>14</v>
      </c>
      <c r="K11" s="21">
        <f t="shared" si="0"/>
        <v>4.4848680551818161</v>
      </c>
      <c r="L11" s="2"/>
    </row>
    <row r="12" spans="2:12" x14ac:dyDescent="0.15">
      <c r="G12" s="2"/>
      <c r="H12" s="2"/>
      <c r="I12" s="2"/>
      <c r="J12" s="21">
        <f>1.5*$K$16</f>
        <v>15</v>
      </c>
      <c r="K12" s="21">
        <f t="shared" si="0"/>
        <v>4.8052157734090892</v>
      </c>
      <c r="L12" s="2"/>
    </row>
    <row r="15" spans="2:12" x14ac:dyDescent="0.15">
      <c r="B15" s="3"/>
      <c r="C15" s="4" t="s">
        <v>0</v>
      </c>
      <c r="D15" s="3"/>
      <c r="E15" s="3"/>
      <c r="F15" s="3"/>
    </row>
    <row r="16" spans="2:12" x14ac:dyDescent="0.15">
      <c r="B16" s="3"/>
      <c r="C16" s="5" t="s">
        <v>7</v>
      </c>
      <c r="D16" s="7">
        <v>10</v>
      </c>
      <c r="E16" s="11"/>
      <c r="F16" s="3"/>
      <c r="K16" s="7">
        <f>D16:D18</f>
        <v>10</v>
      </c>
      <c r="L16" s="24"/>
    </row>
    <row r="17" spans="2:12" x14ac:dyDescent="0.15">
      <c r="B17" s="3"/>
      <c r="C17" s="8" t="s">
        <v>2</v>
      </c>
      <c r="D17" s="9">
        <f>L17/100</f>
        <v>0.02</v>
      </c>
      <c r="E17" s="2"/>
      <c r="F17" s="3"/>
      <c r="K17" s="9">
        <f>D17:D19</f>
        <v>0.02</v>
      </c>
      <c r="L17" s="24">
        <v>2</v>
      </c>
    </row>
    <row r="18" spans="2:12" x14ac:dyDescent="0.15">
      <c r="B18" s="3"/>
      <c r="C18" s="8" t="s">
        <v>3</v>
      </c>
      <c r="D18" s="7">
        <v>3</v>
      </c>
      <c r="E18" s="11"/>
      <c r="F18" s="3"/>
      <c r="K18" s="7">
        <f>D18:D20</f>
        <v>3</v>
      </c>
      <c r="L18" s="24"/>
    </row>
    <row r="19" spans="2:12" x14ac:dyDescent="0.15">
      <c r="B19" s="3"/>
      <c r="C19" s="8" t="s">
        <v>4</v>
      </c>
      <c r="D19" s="6" t="s">
        <v>5</v>
      </c>
      <c r="E19" s="2"/>
      <c r="F19" s="3"/>
      <c r="K19" s="6">
        <v>1</v>
      </c>
      <c r="L19" s="24"/>
    </row>
    <row r="20" spans="2:12" x14ac:dyDescent="0.15">
      <c r="B20" s="3"/>
      <c r="C20" s="25"/>
      <c r="D20" s="25"/>
      <c r="E20" s="16"/>
      <c r="F20" s="3"/>
      <c r="K20" s="24"/>
      <c r="L20" s="24"/>
    </row>
    <row r="21" spans="2:12" x14ac:dyDescent="0.15">
      <c r="B21" s="17"/>
      <c r="C21" s="26" t="s">
        <v>6</v>
      </c>
      <c r="D21" s="27"/>
      <c r="E21" s="17"/>
      <c r="K21" s="24"/>
      <c r="L21" s="24"/>
    </row>
    <row r="22" spans="2:12" x14ac:dyDescent="0.15">
      <c r="B22" s="17"/>
      <c r="C22" s="28" t="s">
        <v>1</v>
      </c>
      <c r="D22" s="29">
        <f>-K22</f>
        <v>3.2034771822727262</v>
      </c>
      <c r="E22" s="17"/>
      <c r="K22" s="28">
        <f>PMT(K17,K18,0,K16,K19)</f>
        <v>-3.2034771822727262</v>
      </c>
    </row>
    <row r="23" spans="2:12" x14ac:dyDescent="0.15">
      <c r="B23" s="17"/>
      <c r="C23" s="17"/>
      <c r="D23" s="17"/>
      <c r="E23" s="17"/>
    </row>
  </sheetData>
  <phoneticPr fontId="2" type="noConversion"/>
  <pageMargins left="0.75" right="0.75" top="1" bottom="1" header="0.5" footer="0.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pinner 2">
              <controlPr defaultSize="0" autoPict="0">
                <anchor moveWithCells="1" sizeWithCells="1">
                  <from>
                    <xdr:col>4</xdr:col>
                    <xdr:colOff>19050</xdr:colOff>
                    <xdr:row>15</xdr:row>
                    <xdr:rowOff>19050</xdr:rowOff>
                  </from>
                  <to>
                    <xdr:col>4</xdr:col>
                    <xdr:colOff>161925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Spinner 3">
              <controlPr defaultSize="0" autoPict="0">
                <anchor moveWithCells="1" sizeWithCells="1">
                  <from>
                    <xdr:col>4</xdr:col>
                    <xdr:colOff>19050</xdr:colOff>
                    <xdr:row>16</xdr:row>
                    <xdr:rowOff>19050</xdr:rowOff>
                  </from>
                  <to>
                    <xdr:col>4</xdr:col>
                    <xdr:colOff>161925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Spinner 4">
              <controlPr defaultSize="0" autoPict="0">
                <anchor moveWithCells="1" sizeWithCells="1">
                  <from>
                    <xdr:col>4</xdr:col>
                    <xdr:colOff>19050</xdr:colOff>
                    <xdr:row>17</xdr:row>
                    <xdr:rowOff>9525</xdr:rowOff>
                  </from>
                  <to>
                    <xdr:col>4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22"/>
  <sheetViews>
    <sheetView showGridLines="0" workbookViewId="0">
      <selection activeCell="L15" sqref="L15"/>
    </sheetView>
  </sheetViews>
  <sheetFormatPr defaultRowHeight="14.25" x14ac:dyDescent="0.15"/>
  <cols>
    <col min="2" max="2" width="2.625" customWidth="1"/>
    <col min="5" max="5" width="2.125" customWidth="1"/>
    <col min="6" max="6" width="2.75" customWidth="1"/>
  </cols>
  <sheetData>
    <row r="1" spans="2:11" x14ac:dyDescent="0.15">
      <c r="J1" s="6"/>
      <c r="K1" s="6"/>
    </row>
    <row r="2" spans="2:11" x14ac:dyDescent="0.15">
      <c r="J2" s="30">
        <f>0.5*$K$15</f>
        <v>0.06</v>
      </c>
      <c r="K2" s="31">
        <f t="shared" ref="K2:K12" si="0">NPER(J2,$K$16,0,$K$18,$K$17)</f>
        <v>10.76479963444422</v>
      </c>
    </row>
    <row r="3" spans="2:11" x14ac:dyDescent="0.15">
      <c r="J3" s="30">
        <f>0.6*$K$15</f>
        <v>7.1999999999999995E-2</v>
      </c>
      <c r="K3" s="31">
        <f t="shared" si="0"/>
        <v>10.22077235041073</v>
      </c>
    </row>
    <row r="4" spans="2:11" x14ac:dyDescent="0.15">
      <c r="J4" s="30">
        <f>0.7*$K$15</f>
        <v>8.3999999999999991E-2</v>
      </c>
      <c r="K4" s="31">
        <f t="shared" si="0"/>
        <v>9.7437340021952732</v>
      </c>
    </row>
    <row r="5" spans="2:11" x14ac:dyDescent="0.15">
      <c r="J5" s="30">
        <f>0.8*$K$15</f>
        <v>9.6000000000000002E-2</v>
      </c>
      <c r="K5" s="31">
        <f t="shared" si="0"/>
        <v>9.321232390254222</v>
      </c>
    </row>
    <row r="6" spans="2:11" x14ac:dyDescent="0.15">
      <c r="J6" s="30">
        <f>0.9*$K$15</f>
        <v>0.108</v>
      </c>
      <c r="K6" s="31">
        <f t="shared" si="0"/>
        <v>8.9438265781295527</v>
      </c>
    </row>
    <row r="7" spans="2:11" x14ac:dyDescent="0.15">
      <c r="G7" s="32"/>
      <c r="J7" s="30">
        <f>$K$15</f>
        <v>0.12</v>
      </c>
      <c r="K7" s="31">
        <f t="shared" si="0"/>
        <v>8.6042095728077896</v>
      </c>
    </row>
    <row r="8" spans="2:11" x14ac:dyDescent="0.15">
      <c r="G8" s="23"/>
      <c r="J8" s="30">
        <f>1.1*$K$15</f>
        <v>0.13200000000000001</v>
      </c>
      <c r="K8" s="31">
        <f t="shared" si="0"/>
        <v>8.2966250820606326</v>
      </c>
    </row>
    <row r="9" spans="2:11" x14ac:dyDescent="0.15">
      <c r="G9" s="2"/>
      <c r="J9" s="30">
        <f>1.2*$K$15</f>
        <v>0.14399999999999999</v>
      </c>
      <c r="K9" s="31">
        <f t="shared" si="0"/>
        <v>8.0164683124150748</v>
      </c>
    </row>
    <row r="10" spans="2:11" x14ac:dyDescent="0.15">
      <c r="G10" s="23"/>
      <c r="J10" s="30">
        <f>1.3*$K$15</f>
        <v>0.156</v>
      </c>
      <c r="K10" s="31">
        <f t="shared" si="0"/>
        <v>7.760005774110776</v>
      </c>
    </row>
    <row r="11" spans="2:11" x14ac:dyDescent="0.15">
      <c r="G11" s="23"/>
      <c r="J11" s="30">
        <f>1.4*$K$15</f>
        <v>0.16799999999999998</v>
      </c>
      <c r="K11" s="31">
        <f t="shared" si="0"/>
        <v>7.5241742512368432</v>
      </c>
    </row>
    <row r="12" spans="2:11" x14ac:dyDescent="0.15">
      <c r="G12" s="2"/>
      <c r="J12" s="30">
        <f>1.5*$K$15</f>
        <v>0.18</v>
      </c>
      <c r="K12" s="31">
        <f t="shared" si="0"/>
        <v>7.3064337552538374</v>
      </c>
    </row>
    <row r="14" spans="2:11" x14ac:dyDescent="0.15">
      <c r="B14" s="3"/>
      <c r="C14" s="4" t="s">
        <v>0</v>
      </c>
      <c r="D14" s="3"/>
      <c r="E14" s="3"/>
      <c r="F14" s="3"/>
    </row>
    <row r="15" spans="2:11" x14ac:dyDescent="0.15">
      <c r="B15" s="3"/>
      <c r="C15" s="8" t="s">
        <v>2</v>
      </c>
      <c r="D15" s="9">
        <f>J15/100</f>
        <v>0.12</v>
      </c>
      <c r="E15" s="11"/>
      <c r="F15" s="3"/>
      <c r="J15">
        <v>12</v>
      </c>
      <c r="K15" s="10">
        <f>D15</f>
        <v>0.12</v>
      </c>
    </row>
    <row r="16" spans="2:11" x14ac:dyDescent="0.15">
      <c r="B16" s="3"/>
      <c r="C16" s="5" t="s">
        <v>1</v>
      </c>
      <c r="D16" s="2">
        <v>104</v>
      </c>
      <c r="F16" s="3"/>
      <c r="K16" s="7">
        <f>-D16</f>
        <v>-104</v>
      </c>
    </row>
    <row r="17" spans="2:11" x14ac:dyDescent="0.15">
      <c r="B17" s="3"/>
      <c r="C17" s="8" t="s">
        <v>4</v>
      </c>
      <c r="D17" s="6" t="s">
        <v>5</v>
      </c>
      <c r="E17" s="11"/>
      <c r="F17" s="3"/>
      <c r="K17" s="33">
        <v>1</v>
      </c>
    </row>
    <row r="18" spans="2:11" x14ac:dyDescent="0.15">
      <c r="B18" s="3"/>
      <c r="C18" s="5" t="s">
        <v>7</v>
      </c>
      <c r="D18" s="7">
        <v>1603</v>
      </c>
      <c r="E18" s="11"/>
      <c r="F18" s="3"/>
      <c r="K18" s="12">
        <f>D18</f>
        <v>1603</v>
      </c>
    </row>
    <row r="19" spans="2:11" x14ac:dyDescent="0.15">
      <c r="B19" s="3"/>
      <c r="C19" s="25"/>
      <c r="D19" s="25"/>
      <c r="E19" s="16"/>
      <c r="F19" s="3"/>
    </row>
    <row r="20" spans="2:11" x14ac:dyDescent="0.15">
      <c r="B20" s="17"/>
      <c r="C20" s="17" t="s">
        <v>6</v>
      </c>
      <c r="D20" s="17"/>
      <c r="E20" s="20"/>
    </row>
    <row r="21" spans="2:11" x14ac:dyDescent="0.15">
      <c r="B21" s="17"/>
      <c r="C21" s="8" t="s">
        <v>3</v>
      </c>
      <c r="D21" s="7">
        <f>NPER(K15,K16,0,K18,K17)</f>
        <v>8.6042095728077896</v>
      </c>
      <c r="E21" s="17"/>
    </row>
    <row r="22" spans="2:11" x14ac:dyDescent="0.15">
      <c r="B22" s="17"/>
      <c r="C22" s="17"/>
      <c r="D22" s="17"/>
      <c r="E22" s="17"/>
    </row>
  </sheetData>
  <phoneticPr fontId="2" type="noConversion"/>
  <pageMargins left="0.75" right="0.75" top="1" bottom="1" header="0.5" footer="0.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Spinner 2">
              <controlPr defaultSize="0" autoPict="0">
                <anchor moveWithCells="1" sizeWithCells="1">
                  <from>
                    <xdr:col>4</xdr:col>
                    <xdr:colOff>9525</xdr:colOff>
                    <xdr:row>14</xdr:row>
                    <xdr:rowOff>19050</xdr:rowOff>
                  </from>
                  <to>
                    <xdr:col>4</xdr:col>
                    <xdr:colOff>152400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Spinner 3">
              <controlPr defaultSize="0" autoPict="0">
                <anchor moveWithCells="1" sizeWithCells="1">
                  <from>
                    <xdr:col>4</xdr:col>
                    <xdr:colOff>9525</xdr:colOff>
                    <xdr:row>15</xdr:row>
                    <xdr:rowOff>19050</xdr:rowOff>
                  </from>
                  <to>
                    <xdr:col>4</xdr:col>
                    <xdr:colOff>152400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Spinner 4">
              <controlPr defaultSize="0" autoPict="0">
                <anchor moveWithCells="1" sizeWithCells="1">
                  <from>
                    <xdr:col>4</xdr:col>
                    <xdr:colOff>9525</xdr:colOff>
                    <xdr:row>17</xdr:row>
                    <xdr:rowOff>9525</xdr:rowOff>
                  </from>
                  <to>
                    <xdr:col>4</xdr:col>
                    <xdr:colOff>152400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22"/>
  <sheetViews>
    <sheetView showGridLines="0" tabSelected="1" workbookViewId="0">
      <selection activeCell="O24" sqref="O24"/>
    </sheetView>
  </sheetViews>
  <sheetFormatPr defaultRowHeight="14.25" x14ac:dyDescent="0.15"/>
  <cols>
    <col min="2" max="2" width="2.875" customWidth="1"/>
    <col min="5" max="5" width="2.125" customWidth="1"/>
    <col min="6" max="6" width="2.5" customWidth="1"/>
  </cols>
  <sheetData>
    <row r="1" spans="2:10" x14ac:dyDescent="0.15">
      <c r="I1" s="6"/>
      <c r="J1" s="6"/>
    </row>
    <row r="2" spans="2:10" x14ac:dyDescent="0.15">
      <c r="I2" s="34">
        <f>0.5*$I$15</f>
        <v>3</v>
      </c>
      <c r="J2" s="35">
        <f t="shared" ref="J2:J12" si="0">RATE(I2,$I$16,0,$I$18,$I$17)</f>
        <v>0.57391163809240808</v>
      </c>
    </row>
    <row r="3" spans="2:10" x14ac:dyDescent="0.15">
      <c r="I3" s="34">
        <f>0.6*$I$15</f>
        <v>3.5999999999999996</v>
      </c>
      <c r="J3" s="35">
        <f t="shared" si="0"/>
        <v>0.38019055132537322</v>
      </c>
    </row>
    <row r="4" spans="2:10" x14ac:dyDescent="0.15">
      <c r="I4" s="34">
        <f>0.7*$I$15</f>
        <v>4.1999999999999993</v>
      </c>
      <c r="J4" s="35">
        <f t="shared" si="0"/>
        <v>0.26020180449320818</v>
      </c>
    </row>
    <row r="5" spans="2:10" x14ac:dyDescent="0.15">
      <c r="I5" s="34">
        <f>0.8*$I$15</f>
        <v>4.8000000000000007</v>
      </c>
      <c r="J5" s="35">
        <f t="shared" si="0"/>
        <v>0.17983154975347376</v>
      </c>
    </row>
    <row r="6" spans="2:10" x14ac:dyDescent="0.15">
      <c r="I6" s="34">
        <f>0.9*$I$15</f>
        <v>5.4</v>
      </c>
      <c r="J6" s="35">
        <f t="shared" si="0"/>
        <v>0.12294334249574743</v>
      </c>
    </row>
    <row r="7" spans="2:10" x14ac:dyDescent="0.15">
      <c r="I7" s="34">
        <f>$I$15</f>
        <v>6</v>
      </c>
      <c r="J7" s="35">
        <f t="shared" si="0"/>
        <v>8.099401177902453E-2</v>
      </c>
    </row>
    <row r="8" spans="2:10" x14ac:dyDescent="0.15">
      <c r="I8" s="34">
        <f>1.1*$I$15</f>
        <v>6.6000000000000005</v>
      </c>
      <c r="J8" s="35">
        <f t="shared" si="0"/>
        <v>4.9070232734503644E-2</v>
      </c>
    </row>
    <row r="9" spans="2:10" x14ac:dyDescent="0.15">
      <c r="I9" s="34">
        <f>1.2*$I$15</f>
        <v>7.1999999999999993</v>
      </c>
      <c r="J9" s="35">
        <f t="shared" si="0"/>
        <v>2.4161368702041528E-2</v>
      </c>
    </row>
    <row r="10" spans="2:10" x14ac:dyDescent="0.15">
      <c r="I10" s="34">
        <f>1.3*$I$15</f>
        <v>7.8000000000000007</v>
      </c>
      <c r="J10" s="35">
        <f t="shared" si="0"/>
        <v>4.3279054255292299E-3</v>
      </c>
    </row>
    <row r="11" spans="2:10" x14ac:dyDescent="0.15">
      <c r="I11" s="34">
        <f>1.4*$I$15</f>
        <v>8.3999999999999986</v>
      </c>
      <c r="J11" s="35">
        <f t="shared" si="0"/>
        <v>-1.173135879407018E-2</v>
      </c>
    </row>
    <row r="12" spans="2:10" x14ac:dyDescent="0.15">
      <c r="I12" s="34">
        <f>1.5*$I$15</f>
        <v>9</v>
      </c>
      <c r="J12" s="35">
        <f t="shared" si="0"/>
        <v>-2.4919139771533025E-2</v>
      </c>
    </row>
    <row r="14" spans="2:10" x14ac:dyDescent="0.15">
      <c r="B14" s="3"/>
      <c r="C14" s="4" t="s">
        <v>0</v>
      </c>
      <c r="D14" s="3"/>
      <c r="E14" s="3"/>
      <c r="F14" s="3"/>
    </row>
    <row r="15" spans="2:10" x14ac:dyDescent="0.15">
      <c r="B15" s="3"/>
      <c r="C15" s="8" t="s">
        <v>3</v>
      </c>
      <c r="D15" s="36">
        <v>6</v>
      </c>
      <c r="E15" s="2"/>
      <c r="F15" s="3"/>
      <c r="I15" s="12">
        <f>D15</f>
        <v>6</v>
      </c>
    </row>
    <row r="16" spans="2:10" x14ac:dyDescent="0.15">
      <c r="B16" s="3"/>
      <c r="C16" s="5" t="s">
        <v>1</v>
      </c>
      <c r="D16" s="6">
        <v>200</v>
      </c>
      <c r="F16" s="3"/>
      <c r="I16" s="7">
        <f>-D16</f>
        <v>-200</v>
      </c>
    </row>
    <row r="17" spans="2:9" x14ac:dyDescent="0.15">
      <c r="B17" s="3"/>
      <c r="C17" s="8" t="s">
        <v>4</v>
      </c>
      <c r="D17" s="36" t="s">
        <v>5</v>
      </c>
      <c r="E17" s="11"/>
      <c r="F17" s="3"/>
      <c r="I17" s="33">
        <v>1</v>
      </c>
    </row>
    <row r="18" spans="2:9" x14ac:dyDescent="0.15">
      <c r="B18" s="3"/>
      <c r="C18" s="5" t="s">
        <v>7</v>
      </c>
      <c r="D18" s="7">
        <v>1590</v>
      </c>
      <c r="E18" s="11"/>
      <c r="F18" s="3"/>
      <c r="I18" s="12">
        <f>D18</f>
        <v>1590</v>
      </c>
    </row>
    <row r="19" spans="2:9" x14ac:dyDescent="0.15">
      <c r="B19" s="3"/>
      <c r="C19" s="25"/>
      <c r="D19" s="25"/>
      <c r="E19" s="16"/>
      <c r="F19" s="3"/>
    </row>
    <row r="20" spans="2:9" x14ac:dyDescent="0.15">
      <c r="B20" s="17"/>
      <c r="C20" s="17" t="s">
        <v>6</v>
      </c>
      <c r="D20" s="17"/>
      <c r="E20" s="20"/>
    </row>
    <row r="21" spans="2:9" x14ac:dyDescent="0.15">
      <c r="B21" s="17"/>
      <c r="C21" s="8" t="s">
        <v>2</v>
      </c>
      <c r="D21" s="9">
        <f>RATE(I15,I16,0,I18,I17)</f>
        <v>8.099401177902453E-2</v>
      </c>
      <c r="E21" s="17"/>
    </row>
    <row r="22" spans="2:9" x14ac:dyDescent="0.15">
      <c r="B22" s="17"/>
      <c r="C22" s="17"/>
      <c r="D22" s="17"/>
      <c r="E22" s="17"/>
    </row>
  </sheetData>
  <phoneticPr fontId="2" type="noConversion"/>
  <pageMargins left="0.75" right="0.75" top="1" bottom="1" header="0.5" footer="0.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Spinner 2">
              <controlPr defaultSize="0" autoPict="0">
                <anchor moveWithCells="1" sizeWithCells="1">
                  <from>
                    <xdr:col>4</xdr:col>
                    <xdr:colOff>9525</xdr:colOff>
                    <xdr:row>14</xdr:row>
                    <xdr:rowOff>19050</xdr:rowOff>
                  </from>
                  <to>
                    <xdr:col>4</xdr:col>
                    <xdr:colOff>152400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4" name="Spinner 3">
              <controlPr defaultSize="0" autoPict="0">
                <anchor moveWithCells="1" sizeWithCells="1">
                  <from>
                    <xdr:col>4</xdr:col>
                    <xdr:colOff>9525</xdr:colOff>
                    <xdr:row>15</xdr:row>
                    <xdr:rowOff>19050</xdr:rowOff>
                  </from>
                  <to>
                    <xdr:col>4</xdr:col>
                    <xdr:colOff>152400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Spinner 4">
              <controlPr defaultSize="0" autoPict="0">
                <anchor moveWithCells="1" sizeWithCells="1">
                  <from>
                    <xdr:col>4</xdr:col>
                    <xdr:colOff>9525</xdr:colOff>
                    <xdr:row>17</xdr:row>
                    <xdr:rowOff>9525</xdr:rowOff>
                  </from>
                  <to>
                    <xdr:col>4</xdr:col>
                    <xdr:colOff>152400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年金终值</vt:lpstr>
      <vt:lpstr>年金金额</vt:lpstr>
      <vt:lpstr>年金期数</vt:lpstr>
      <vt:lpstr>年金利率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island</dc:creator>
  <cp:lastModifiedBy>张艳坤</cp:lastModifiedBy>
  <dcterms:created xsi:type="dcterms:W3CDTF">2005-01-12T14:00:37Z</dcterms:created>
  <dcterms:modified xsi:type="dcterms:W3CDTF">2015-06-02T17:58:17Z</dcterms:modified>
</cp:coreProperties>
</file>