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财务会计\财务模型(58)\"/>
    </mc:Choice>
  </mc:AlternateContent>
  <bookViews>
    <workbookView xWindow="0" yWindow="105" windowWidth="20355" windowHeight="9120"/>
  </bookViews>
  <sheets>
    <sheet name="信用期决策" sheetId="1" r:id="rId1"/>
  </sheets>
  <definedNames>
    <definedName name="solver_adj" localSheetId="0" hidden="1">信用期决策!$D$21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信用期决策!$D$21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信用期决策!$D$36</definedName>
    <definedName name="solver_pre" localSheetId="0" hidden="1">0.000001</definedName>
    <definedName name="solver_rel1" localSheetId="0" hidden="1">3</definedName>
    <definedName name="solver_rhs1" localSheetId="0" hidden="1">信用期决策!$D$23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</definedNames>
  <calcPr calcId="152511"/>
</workbook>
</file>

<file path=xl/calcChain.xml><?xml version="1.0" encoding="utf-8"?>
<calcChain xmlns="http://schemas.openxmlformats.org/spreadsheetml/2006/main">
  <c r="D27" i="1" l="1"/>
  <c r="D26" i="1"/>
  <c r="D25" i="1"/>
  <c r="D24" i="1"/>
  <c r="D20" i="1"/>
  <c r="I5" i="1"/>
  <c r="J5" i="1" a="1"/>
  <c r="J9" i="1" s="1"/>
  <c r="I6" i="1"/>
  <c r="D22" i="1"/>
  <c r="D34" i="1" s="1"/>
  <c r="I7" i="1"/>
  <c r="I8" i="1"/>
  <c r="I9" i="1"/>
  <c r="I10" i="1"/>
  <c r="I11" i="1"/>
  <c r="I12" i="1"/>
  <c r="I13" i="1"/>
  <c r="D31" i="1"/>
  <c r="I14" i="1"/>
  <c r="D32" i="1"/>
  <c r="I15" i="1"/>
  <c r="D33" i="1"/>
  <c r="D35" i="1"/>
  <c r="D36" i="1" l="1"/>
  <c r="N9" i="1"/>
  <c r="L9" i="1"/>
  <c r="M9" i="1"/>
  <c r="K9" i="1"/>
  <c r="O9" i="1"/>
  <c r="J12" i="1"/>
  <c r="J8" i="1"/>
  <c r="J14" i="1"/>
  <c r="J10" i="1"/>
  <c r="J6" i="1"/>
  <c r="J15" i="1"/>
  <c r="J11" i="1"/>
  <c r="J7" i="1"/>
  <c r="J5" i="1"/>
  <c r="J13" i="1"/>
  <c r="L5" i="1" l="1"/>
  <c r="N5" i="1"/>
  <c r="K5" i="1"/>
  <c r="O5" i="1"/>
  <c r="M5" i="1"/>
  <c r="K6" i="1"/>
  <c r="O6" i="1"/>
  <c r="M6" i="1"/>
  <c r="N6" i="1"/>
  <c r="L6" i="1"/>
  <c r="M12" i="1"/>
  <c r="K12" i="1"/>
  <c r="O12" i="1"/>
  <c r="L12" i="1"/>
  <c r="N12" i="1"/>
  <c r="L7" i="1"/>
  <c r="N7" i="1"/>
  <c r="K7" i="1"/>
  <c r="O7" i="1"/>
  <c r="M7" i="1"/>
  <c r="K10" i="1"/>
  <c r="O10" i="1"/>
  <c r="M10" i="1"/>
  <c r="N10" i="1"/>
  <c r="L10" i="1"/>
  <c r="L11" i="1"/>
  <c r="N11" i="1"/>
  <c r="K11" i="1"/>
  <c r="O11" i="1"/>
  <c r="M11" i="1"/>
  <c r="K14" i="1"/>
  <c r="O14" i="1"/>
  <c r="M14" i="1"/>
  <c r="N14" i="1"/>
  <c r="L14" i="1"/>
  <c r="N13" i="1"/>
  <c r="L13" i="1"/>
  <c r="M13" i="1"/>
  <c r="K13" i="1"/>
  <c r="O13" i="1"/>
  <c r="L15" i="1"/>
  <c r="N15" i="1"/>
  <c r="K15" i="1"/>
  <c r="O15" i="1"/>
  <c r="M15" i="1"/>
  <c r="M8" i="1"/>
  <c r="K8" i="1"/>
  <c r="O8" i="1"/>
  <c r="L8" i="1"/>
  <c r="N8" i="1"/>
  <c r="P5" i="1" l="1" a="1"/>
  <c r="P7" i="1" l="1"/>
  <c r="P11" i="1"/>
  <c r="P15" i="1"/>
  <c r="P9" i="1"/>
  <c r="P13" i="1"/>
  <c r="P8" i="1"/>
  <c r="P12" i="1"/>
  <c r="P5" i="1"/>
  <c r="P6" i="1"/>
  <c r="P10" i="1"/>
  <c r="P14" i="1"/>
  <c r="M21" i="1" l="1"/>
  <c r="M20" i="1"/>
</calcChain>
</file>

<file path=xl/sharedStrings.xml><?xml version="1.0" encoding="utf-8"?>
<sst xmlns="http://schemas.openxmlformats.org/spreadsheetml/2006/main" count="26" uniqueCount="22">
  <si>
    <t>相关净收益</t>
    <phoneticPr fontId="3" type="noConversion"/>
  </si>
  <si>
    <t>现金折扣</t>
    <phoneticPr fontId="3" type="noConversion"/>
  </si>
  <si>
    <t>年坏账损失</t>
    <phoneticPr fontId="3" type="noConversion"/>
  </si>
  <si>
    <t>年收账费用</t>
    <phoneticPr fontId="3" type="noConversion"/>
  </si>
  <si>
    <t>应收款占用资金应计利息</t>
    <phoneticPr fontId="3" type="noConversion"/>
  </si>
  <si>
    <t>相关收益</t>
    <phoneticPr fontId="3" type="noConversion"/>
  </si>
  <si>
    <t>坏账损失占应收账款比例</t>
    <phoneticPr fontId="3" type="noConversion"/>
  </si>
  <si>
    <t>收账费用占销售收入比例</t>
    <phoneticPr fontId="3" type="noConversion"/>
  </si>
  <si>
    <t>预计享受折扣的比例</t>
    <phoneticPr fontId="3" type="noConversion"/>
  </si>
  <si>
    <t>折扣</t>
    <phoneticPr fontId="3" type="noConversion"/>
  </si>
  <si>
    <t>折扣期</t>
    <phoneticPr fontId="3" type="noConversion"/>
  </si>
  <si>
    <t>预计年销量</t>
    <phoneticPr fontId="3" type="noConversion"/>
  </si>
  <si>
    <t>信用期</t>
    <phoneticPr fontId="3" type="noConversion"/>
  </si>
  <si>
    <t>利率</t>
    <phoneticPr fontId="3" type="noConversion"/>
  </si>
  <si>
    <t>坏账损失</t>
    <phoneticPr fontId="3" type="noConversion"/>
  </si>
  <si>
    <t>收账费用</t>
    <phoneticPr fontId="3" type="noConversion"/>
  </si>
  <si>
    <t>应计利息</t>
    <phoneticPr fontId="3" type="noConversion"/>
  </si>
  <si>
    <t>年销量</t>
    <phoneticPr fontId="3" type="noConversion"/>
  </si>
  <si>
    <t>单位变动成本</t>
    <phoneticPr fontId="3" type="noConversion"/>
  </si>
  <si>
    <t>单价</t>
    <phoneticPr fontId="3" type="noConversion"/>
  </si>
  <si>
    <t>决策目标</t>
    <phoneticPr fontId="3" type="noConversion"/>
  </si>
  <si>
    <t>决策变量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</si>
</sst>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_ "/>
    <numFmt numFmtId="178" formatCode="0.00;_᠀"/>
  </numFmts>
  <fonts count="9" x14ac:knownFonts="1">
    <font>
      <sz val="12"/>
      <name val="宋体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10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176" fontId="4" fillId="0" borderId="1" xfId="0" applyNumberFormat="1" applyFont="1" applyFill="1" applyBorder="1">
      <alignment vertical="center"/>
    </xf>
    <xf numFmtId="176" fontId="2" fillId="0" borderId="1" xfId="0" applyNumberFormat="1" applyFont="1" applyBorder="1">
      <alignment vertical="center"/>
    </xf>
    <xf numFmtId="177" fontId="5" fillId="0" borderId="0" xfId="0" applyNumberFormat="1" applyFont="1" applyBorder="1">
      <alignment vertical="center"/>
    </xf>
    <xf numFmtId="0" fontId="5" fillId="0" borderId="0" xfId="0" applyFont="1" applyBorder="1">
      <alignment vertical="center"/>
    </xf>
    <xf numFmtId="176" fontId="4" fillId="0" borderId="1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0" fontId="2" fillId="0" borderId="0" xfId="0" applyFont="1" applyFill="1">
      <alignment vertical="center"/>
    </xf>
    <xf numFmtId="9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177" fontId="2" fillId="0" borderId="1" xfId="0" applyNumberFormat="1" applyFont="1" applyFill="1" applyBorder="1" applyAlignment="1">
      <alignment horizontal="left"/>
    </xf>
    <xf numFmtId="178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177" fontId="4" fillId="0" borderId="0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9" fontId="2" fillId="0" borderId="2" xfId="0" applyNumberFormat="1" applyFont="1" applyFill="1" applyBorder="1" applyAlignment="1">
      <alignment horizontal="left"/>
    </xf>
    <xf numFmtId="176" fontId="2" fillId="0" borderId="3" xfId="0" applyNumberFormat="1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/>
    <xf numFmtId="9" fontId="2" fillId="0" borderId="0" xfId="0" applyNumberFormat="1" applyFont="1" applyFill="1" applyBorder="1" applyAlignment="1">
      <alignment horizontal="left"/>
    </xf>
    <xf numFmtId="0" fontId="0" fillId="2" borderId="0" xfId="0" applyFill="1">
      <alignment vertical="center"/>
    </xf>
    <xf numFmtId="0" fontId="2" fillId="2" borderId="0" xfId="0" applyFont="1" applyFill="1" applyBorder="1" applyAlignment="1"/>
    <xf numFmtId="9" fontId="2" fillId="2" borderId="0" xfId="0" applyNumberFormat="1" applyFont="1" applyFill="1" applyBorder="1" applyAlignment="1">
      <alignment horizontal="left"/>
    </xf>
    <xf numFmtId="9" fontId="2" fillId="3" borderId="0" xfId="0" applyNumberFormat="1" applyFont="1" applyFill="1" applyBorder="1" applyAlignment="1">
      <alignment horizontal="left"/>
    </xf>
    <xf numFmtId="0" fontId="1" fillId="3" borderId="0" xfId="0" applyFont="1" applyFill="1" applyBorder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 applyBorder="1">
      <alignment vertical="center"/>
    </xf>
    <xf numFmtId="0" fontId="7" fillId="3" borderId="0" xfId="0" applyFont="1" applyFill="1" applyBorder="1" applyAlignment="1"/>
    <xf numFmtId="0" fontId="8" fillId="2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61434977578475"/>
          <c:y val="9.0566204610489032E-2"/>
          <c:w val="0.7488789237668162"/>
          <c:h val="0.69056731015497896"/>
        </c:manualLayout>
      </c:layout>
      <c:scatterChart>
        <c:scatterStyle val="lineMarker"/>
        <c:varyColors val="0"/>
        <c:ser>
          <c:idx val="5"/>
          <c:order val="0"/>
          <c:tx>
            <c:strRef>
              <c:f>信用期决策!$P$4</c:f>
              <c:strCache>
                <c:ptCount val="1"/>
                <c:pt idx="0">
                  <c:v>相关净收益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信用期决策!$I$5:$I$15</c:f>
              <c:numCache>
                <c:formatCode>0_ </c:formatCode>
                <c:ptCount val="11"/>
                <c:pt idx="0">
                  <c:v>296</c:v>
                </c:pt>
                <c:pt idx="1">
                  <c:v>355.2</c:v>
                </c:pt>
                <c:pt idx="2">
                  <c:v>414.4</c:v>
                </c:pt>
                <c:pt idx="3">
                  <c:v>473.6</c:v>
                </c:pt>
                <c:pt idx="4">
                  <c:v>532.80000000000007</c:v>
                </c:pt>
                <c:pt idx="5">
                  <c:v>592</c:v>
                </c:pt>
                <c:pt idx="6">
                  <c:v>651.20000000000005</c:v>
                </c:pt>
                <c:pt idx="7">
                  <c:v>710.4</c:v>
                </c:pt>
                <c:pt idx="8">
                  <c:v>769.6</c:v>
                </c:pt>
                <c:pt idx="9">
                  <c:v>828.8</c:v>
                </c:pt>
                <c:pt idx="10">
                  <c:v>888</c:v>
                </c:pt>
              </c:numCache>
            </c:numRef>
          </c:xVal>
          <c:yVal>
            <c:numRef>
              <c:f>信用期决策!$P$5:$P$15</c:f>
              <c:numCache>
                <c:formatCode>0.00_ </c:formatCode>
                <c:ptCount val="11"/>
                <c:pt idx="0">
                  <c:v>8020.7381155555559</c:v>
                </c:pt>
                <c:pt idx="1">
                  <c:v>8904.127885955555</c:v>
                </c:pt>
                <c:pt idx="2">
                  <c:v>9667.9919091555548</c:v>
                </c:pt>
                <c:pt idx="3">
                  <c:v>10312.330185155557</c:v>
                </c:pt>
                <c:pt idx="4">
                  <c:v>10837.142713955556</c:v>
                </c:pt>
                <c:pt idx="5">
                  <c:v>11242.429495555552</c:v>
                </c:pt>
                <c:pt idx="6">
                  <c:v>11528.190529955556</c:v>
                </c:pt>
                <c:pt idx="7">
                  <c:v>11694.42581715555</c:v>
                </c:pt>
                <c:pt idx="8">
                  <c:v>11741.135357155557</c:v>
                </c:pt>
                <c:pt idx="9">
                  <c:v>11668.319149955549</c:v>
                </c:pt>
                <c:pt idx="10">
                  <c:v>11475.97719555555</c:v>
                </c:pt>
              </c:numCache>
            </c:numRef>
          </c:yVal>
          <c:smooth val="0"/>
        </c:ser>
        <c:ser>
          <c:idx val="0"/>
          <c:order val="1"/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信用期决策!$D$21</c:f>
              <c:numCache>
                <c:formatCode>0_ </c:formatCode>
                <c:ptCount val="1"/>
                <c:pt idx="0">
                  <c:v>592</c:v>
                </c:pt>
              </c:numCache>
            </c:numRef>
          </c:xVal>
          <c:yVal>
            <c:numRef>
              <c:f>信用期决策!$P$10</c:f>
              <c:numCache>
                <c:formatCode>0.00_ </c:formatCode>
                <c:ptCount val="1"/>
                <c:pt idx="0">
                  <c:v>11242.429495555552</c:v>
                </c:pt>
              </c:numCache>
            </c:numRef>
          </c:yVal>
          <c:smooth val="0"/>
        </c:ser>
        <c:ser>
          <c:idx val="1"/>
          <c:order val="2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(信用期决策!$D$21,信用期决策!$D$21)</c:f>
              <c:numCache>
                <c:formatCode>0_ </c:formatCode>
                <c:ptCount val="2"/>
                <c:pt idx="0">
                  <c:v>592</c:v>
                </c:pt>
                <c:pt idx="1">
                  <c:v>592</c:v>
                </c:pt>
              </c:numCache>
            </c:numRef>
          </c:xVal>
          <c:yVal>
            <c:numRef>
              <c:f>(信用期决策!$M$20,信用期决策!$M$21)</c:f>
              <c:numCache>
                <c:formatCode>0.00_ </c:formatCode>
                <c:ptCount val="2"/>
                <c:pt idx="0">
                  <c:v>8020.7381155555559</c:v>
                </c:pt>
                <c:pt idx="1">
                  <c:v>11741.135357155557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084896"/>
        <c:axId val="218085456"/>
      </c:scatterChart>
      <c:valAx>
        <c:axId val="21808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信用期</a:t>
                </a:r>
              </a:p>
            </c:rich>
          </c:tx>
          <c:layout>
            <c:manualLayout>
              <c:xMode val="edge"/>
              <c:yMode val="edge"/>
              <c:x val="0.5112107623318386"/>
              <c:y val="0.871699719375957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18085456"/>
        <c:crosses val="autoZero"/>
        <c:crossBetween val="midCat"/>
      </c:valAx>
      <c:valAx>
        <c:axId val="218085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相关净收益</a:t>
                </a:r>
              </a:p>
            </c:rich>
          </c:tx>
          <c:layout>
            <c:manualLayout>
              <c:xMode val="edge"/>
              <c:yMode val="edge"/>
              <c:x val="3.5874439461883408E-2"/>
              <c:y val="0.313208124277941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_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18084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 paperSize="9" orientation="landscape" horizontalDpi="200" verticalDpi="2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pin" dx="16" fmlaLink="$D$18" max="30000" page="10" val="34"/>
</file>

<file path=xl/ctrlProps/ctrlProp2.xml><?xml version="1.0" encoding="utf-8"?>
<formControlPr xmlns="http://schemas.microsoft.com/office/spreadsheetml/2009/9/main" objectType="Spin" dx="16" fmlaLink="$D$19" max="30000" page="10" val="12"/>
</file>

<file path=xl/ctrlProps/ctrlProp3.xml><?xml version="1.0" encoding="utf-8"?>
<formControlPr xmlns="http://schemas.microsoft.com/office/spreadsheetml/2009/9/main" objectType="Spin" dx="16" fmlaLink="$I$20" max="30000" page="10" val="40"/>
</file>

<file path=xl/ctrlProps/ctrlProp4.xml><?xml version="1.0" encoding="utf-8"?>
<formControlPr xmlns="http://schemas.microsoft.com/office/spreadsheetml/2009/9/main" objectType="Spin" dx="16" fmlaLink="$D$21" max="30000" page="10" val="592"/>
</file>

<file path=xl/ctrlProps/ctrlProp5.xml><?xml version="1.0" encoding="utf-8"?>
<formControlPr xmlns="http://schemas.microsoft.com/office/spreadsheetml/2009/9/main" objectType="Spin" dx="16" fmlaLink="$D$23" max="30000" page="10" val="85"/>
</file>

<file path=xl/ctrlProps/ctrlProp6.xml><?xml version="1.0" encoding="utf-8"?>
<formControlPr xmlns="http://schemas.microsoft.com/office/spreadsheetml/2009/9/main" objectType="Spin" dx="16" fmlaLink="$I$24" max="30000" page="10" val="10"/>
</file>

<file path=xl/ctrlProps/ctrlProp7.xml><?xml version="1.0" encoding="utf-8"?>
<formControlPr xmlns="http://schemas.microsoft.com/office/spreadsheetml/2009/9/main" objectType="Spin" dx="16" fmlaLink="$I$25" max="30000" page="10" val="43"/>
</file>

<file path=xl/ctrlProps/ctrlProp8.xml><?xml version="1.0" encoding="utf-8"?>
<formControlPr xmlns="http://schemas.microsoft.com/office/spreadsheetml/2009/9/main" objectType="Spin" dx="16" fmlaLink="$I$26" max="30000" page="10" val="5"/>
</file>

<file path=xl/ctrlProps/ctrlProp9.xml><?xml version="1.0" encoding="utf-8"?>
<formControlPr xmlns="http://schemas.microsoft.com/office/spreadsheetml/2009/9/main" objectType="Spin" dx="16" fmlaLink="$I$27" max="30000" page="10" val="7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6</xdr:col>
      <xdr:colOff>809625</xdr:colOff>
      <xdr:row>14</xdr:row>
      <xdr:rowOff>171450</xdr:rowOff>
    </xdr:to>
    <xdr:graphicFrame macro="">
      <xdr:nvGraphicFramePr>
        <xdr:cNvPr id="1025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9525</xdr:rowOff>
        </xdr:from>
        <xdr:to>
          <xdr:col>4</xdr:col>
          <xdr:colOff>142875</xdr:colOff>
          <xdr:row>18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18</xdr:row>
          <xdr:rowOff>0</xdr:rowOff>
        </xdr:from>
        <xdr:to>
          <xdr:col>4</xdr:col>
          <xdr:colOff>142875</xdr:colOff>
          <xdr:row>18</xdr:row>
          <xdr:rowOff>171450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19</xdr:row>
          <xdr:rowOff>0</xdr:rowOff>
        </xdr:from>
        <xdr:to>
          <xdr:col>4</xdr:col>
          <xdr:colOff>142875</xdr:colOff>
          <xdr:row>19</xdr:row>
          <xdr:rowOff>171450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20</xdr:row>
          <xdr:rowOff>0</xdr:rowOff>
        </xdr:from>
        <xdr:to>
          <xdr:col>4</xdr:col>
          <xdr:colOff>142875</xdr:colOff>
          <xdr:row>20</xdr:row>
          <xdr:rowOff>171450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22</xdr:row>
          <xdr:rowOff>0</xdr:rowOff>
        </xdr:from>
        <xdr:to>
          <xdr:col>4</xdr:col>
          <xdr:colOff>142875</xdr:colOff>
          <xdr:row>22</xdr:row>
          <xdr:rowOff>171450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23</xdr:row>
          <xdr:rowOff>0</xdr:rowOff>
        </xdr:from>
        <xdr:to>
          <xdr:col>4</xdr:col>
          <xdr:colOff>142875</xdr:colOff>
          <xdr:row>23</xdr:row>
          <xdr:rowOff>171450</xdr:rowOff>
        </xdr:to>
        <xdr:sp macro="" textlink="">
          <xdr:nvSpPr>
            <xdr:cNvPr id="1034" name="Spinner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24</xdr:row>
          <xdr:rowOff>0</xdr:rowOff>
        </xdr:from>
        <xdr:to>
          <xdr:col>4</xdr:col>
          <xdr:colOff>142875</xdr:colOff>
          <xdr:row>24</xdr:row>
          <xdr:rowOff>171450</xdr:rowOff>
        </xdr:to>
        <xdr:sp macro="" textlink="">
          <xdr:nvSpPr>
            <xdr:cNvPr id="1035" name="Spinner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25</xdr:row>
          <xdr:rowOff>0</xdr:rowOff>
        </xdr:from>
        <xdr:to>
          <xdr:col>4</xdr:col>
          <xdr:colOff>142875</xdr:colOff>
          <xdr:row>25</xdr:row>
          <xdr:rowOff>171450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26</xdr:row>
          <xdr:rowOff>0</xdr:rowOff>
        </xdr:from>
        <xdr:to>
          <xdr:col>4</xdr:col>
          <xdr:colOff>142875</xdr:colOff>
          <xdr:row>26</xdr:row>
          <xdr:rowOff>171450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P37"/>
  <sheetViews>
    <sheetView showGridLines="0" tabSelected="1" workbookViewId="0">
      <selection activeCell="D22" sqref="D22"/>
    </sheetView>
  </sheetViews>
  <sheetFormatPr defaultRowHeight="14.25" x14ac:dyDescent="0.15"/>
  <cols>
    <col min="2" max="2" width="2.75" customWidth="1"/>
    <col min="3" max="3" width="20.375" bestFit="1" customWidth="1"/>
    <col min="5" max="6" width="2" customWidth="1"/>
    <col min="7" max="7" width="11.375" customWidth="1"/>
    <col min="8" max="8" width="4.125" bestFit="1" customWidth="1"/>
  </cols>
  <sheetData>
    <row r="3" spans="8:16" x14ac:dyDescent="0.15">
      <c r="H3" s="10">
        <v>100</v>
      </c>
      <c r="I3" s="1"/>
      <c r="J3" s="1"/>
      <c r="K3" s="1"/>
      <c r="L3" s="1"/>
      <c r="M3" s="1"/>
      <c r="N3" s="1"/>
      <c r="O3" s="1"/>
      <c r="P3" s="1"/>
    </row>
    <row r="4" spans="8:16" x14ac:dyDescent="0.15">
      <c r="H4" s="10">
        <v>1.5</v>
      </c>
      <c r="I4" s="15" t="s">
        <v>12</v>
      </c>
      <c r="J4" s="15" t="s">
        <v>17</v>
      </c>
      <c r="K4" s="14" t="s">
        <v>5</v>
      </c>
      <c r="L4" s="14" t="s">
        <v>16</v>
      </c>
      <c r="M4" s="14" t="s">
        <v>15</v>
      </c>
      <c r="N4" s="14" t="s">
        <v>14</v>
      </c>
      <c r="O4" s="14" t="s">
        <v>1</v>
      </c>
      <c r="P4" s="14" t="s">
        <v>0</v>
      </c>
    </row>
    <row r="5" spans="8:16" x14ac:dyDescent="0.15">
      <c r="H5" s="10"/>
      <c r="I5" s="9">
        <f>0.5*$D$21</f>
        <v>296</v>
      </c>
      <c r="J5" s="9">
        <f t="array" ref="J5:J15">H3+H4*I5:I15</f>
        <v>544</v>
      </c>
      <c r="K5" s="8">
        <f>J5*(D18-D19)</f>
        <v>11968</v>
      </c>
      <c r="L5" s="8">
        <f>(J5*D18*D25*D23/360+J5*D18*(1-D25)*I5/360)*D19*D20/D18</f>
        <v>1488.8917333333334</v>
      </c>
      <c r="M5" s="8">
        <f>J5*D18*D26</f>
        <v>924.80000000000007</v>
      </c>
      <c r="N5" s="8">
        <f>(J5*D18*D25*D23/360+J5*D18*(1-D25)*I5/360)*D27</f>
        <v>738.24215111111118</v>
      </c>
      <c r="O5" s="8">
        <f>J5*D18*D25*D24</f>
        <v>795.32799999999997</v>
      </c>
      <c r="P5" s="8">
        <f t="array" ref="P5:P15">K5:K15-L5:L15-M5:M15-N5:N15-O5:O15</f>
        <v>8020.7381155555559</v>
      </c>
    </row>
    <row r="6" spans="8:16" x14ac:dyDescent="0.15">
      <c r="H6" s="10"/>
      <c r="I6" s="9">
        <f>0.6*$D$21</f>
        <v>355.2</v>
      </c>
      <c r="J6" s="9">
        <v>632.79999999999995</v>
      </c>
      <c r="K6" s="8">
        <f>J6*(D18-D19)</f>
        <v>13921.599999999999</v>
      </c>
      <c r="L6" s="8">
        <f>(J6*D18*D25*D23/360+J6*D18*(1-D25)*I6/360)*D19*D20/D18</f>
        <v>2016.6407893333333</v>
      </c>
      <c r="M6" s="8">
        <f>J6*D18*D26</f>
        <v>1075.76</v>
      </c>
      <c r="N6" s="8">
        <f>(J6*D18*D25*D23/360+J6*D18*(1-D25)*I6/360)*D27</f>
        <v>999.91772471111096</v>
      </c>
      <c r="O6" s="8">
        <f>J6*D18*D25*D24</f>
        <v>925.15359999999987</v>
      </c>
      <c r="P6" s="8">
        <v>8904.127885955555</v>
      </c>
    </row>
    <row r="7" spans="8:16" x14ac:dyDescent="0.15">
      <c r="H7" s="10"/>
      <c r="I7" s="9">
        <f>0.7*$D$21</f>
        <v>414.4</v>
      </c>
      <c r="J7" s="9">
        <v>721.59999999999991</v>
      </c>
      <c r="K7" s="8">
        <f>J7*(D18-D19)</f>
        <v>15875.199999999997</v>
      </c>
      <c r="L7" s="8">
        <f>(J7*D18*D25*D23/360+J7*D18*(1-D25)*I7/360)*D19*D20/D18</f>
        <v>2624.2956373333332</v>
      </c>
      <c r="M7" s="8">
        <f>J7*D18*D26</f>
        <v>1226.72</v>
      </c>
      <c r="N7" s="8">
        <f>(J7*D18*D25*D23/360+J7*D18*(1-D25)*I7/360)*D27</f>
        <v>1301.2132535111111</v>
      </c>
      <c r="O7" s="8">
        <f>J7*D18*D25*D24</f>
        <v>1054.9792</v>
      </c>
      <c r="P7" s="8">
        <v>9667.9919091555548</v>
      </c>
    </row>
    <row r="8" spans="8:16" x14ac:dyDescent="0.15">
      <c r="H8" s="10"/>
      <c r="I8" s="9">
        <f>0.8*$D$21</f>
        <v>473.6</v>
      </c>
      <c r="J8" s="9">
        <v>810.40000000000009</v>
      </c>
      <c r="K8" s="8">
        <f>J8*(D18-D19)</f>
        <v>17828.800000000003</v>
      </c>
      <c r="L8" s="8">
        <f>(J8*D18*D25*D23/360+J8*D18*(1-D25)*I8/360)*D19*D20/D18</f>
        <v>3311.8562773333338</v>
      </c>
      <c r="M8" s="8">
        <f>J8*D18*D26</f>
        <v>1377.6800000000003</v>
      </c>
      <c r="N8" s="8">
        <f>(J8*D18*D25*D23/360+J8*D18*(1-D25)*I8/360)*D27</f>
        <v>1642.1287375111115</v>
      </c>
      <c r="O8" s="8">
        <f>J8*D18*D25*D24</f>
        <v>1184.8048000000001</v>
      </c>
      <c r="P8" s="8">
        <v>10312.330185155557</v>
      </c>
    </row>
    <row r="9" spans="8:16" x14ac:dyDescent="0.15">
      <c r="H9" s="10"/>
      <c r="I9" s="9">
        <f>0.9*$D$21</f>
        <v>532.80000000000007</v>
      </c>
      <c r="J9" s="9">
        <v>899.2</v>
      </c>
      <c r="K9" s="8">
        <f>J9*(D18-D19)</f>
        <v>19782.400000000001</v>
      </c>
      <c r="L9" s="8">
        <f>(J9*D18*D25*D23/360+J9*D18*(1-D25)*I9/360)*D19*D20/D18</f>
        <v>4079.3227093333339</v>
      </c>
      <c r="M9" s="8">
        <f>J9*D18*D26</f>
        <v>1528.6400000000003</v>
      </c>
      <c r="N9" s="8">
        <f>(J9*D18*D25*D23/360+J9*D18*(1-D25)*I9/360)*D27</f>
        <v>2022.6641767111116</v>
      </c>
      <c r="O9" s="8">
        <f>J9*D18*D25*D24</f>
        <v>1314.6304000000002</v>
      </c>
      <c r="P9" s="8">
        <v>10837.142713955556</v>
      </c>
    </row>
    <row r="10" spans="8:16" x14ac:dyDescent="0.15">
      <c r="H10" s="10"/>
      <c r="I10" s="9">
        <f>$D$21</f>
        <v>592</v>
      </c>
      <c r="J10" s="9">
        <v>988</v>
      </c>
      <c r="K10" s="8">
        <f>J10*(D18-D19)</f>
        <v>21736</v>
      </c>
      <c r="L10" s="8">
        <f>(J10*D18*D25*D23/360+J10*D18*(1-D25)*I10/360)*D19*D20/D18</f>
        <v>4926.694933333335</v>
      </c>
      <c r="M10" s="8">
        <f>J10*D18*D26</f>
        <v>1679.6000000000001</v>
      </c>
      <c r="N10" s="8">
        <f>(J10*D18*D25*D23/360+J10*D18*(1-D25)*I10/360)*D27</f>
        <v>2442.8195711111116</v>
      </c>
      <c r="O10" s="8">
        <f>J10*D18*D25*D24</f>
        <v>1444.4560000000001</v>
      </c>
      <c r="P10" s="8">
        <v>11242.429495555552</v>
      </c>
    </row>
    <row r="11" spans="8:16" x14ac:dyDescent="0.15">
      <c r="H11" s="10"/>
      <c r="I11" s="9">
        <f>1.1*$D$21</f>
        <v>651.20000000000005</v>
      </c>
      <c r="J11" s="9">
        <v>1076.8000000000002</v>
      </c>
      <c r="K11" s="8">
        <f>J11*(D18-D19)</f>
        <v>23689.600000000006</v>
      </c>
      <c r="L11" s="8">
        <f>(J11*D18*D25*D23/360+J11*D18*(1-D25)*I11/360)*D19*D20/D18</f>
        <v>5853.9729493333361</v>
      </c>
      <c r="M11" s="8">
        <f>J11*D18*D26</f>
        <v>1830.5600000000004</v>
      </c>
      <c r="N11" s="8">
        <f>(J11*D18*D25*D23/360+J11*D18*(1-D25)*I11/360)*D27</f>
        <v>2902.5949207111125</v>
      </c>
      <c r="O11" s="8">
        <f>J11*D18*D25*D24</f>
        <v>1574.2816000000003</v>
      </c>
      <c r="P11" s="8">
        <v>11528.190529955556</v>
      </c>
    </row>
    <row r="12" spans="8:16" x14ac:dyDescent="0.15">
      <c r="H12" s="10"/>
      <c r="I12" s="9">
        <f>1.2*$D$21</f>
        <v>710.4</v>
      </c>
      <c r="J12" s="9">
        <v>1165.5999999999999</v>
      </c>
      <c r="K12" s="8">
        <f>J12*(D18-D19)</f>
        <v>25643.199999999997</v>
      </c>
      <c r="L12" s="8">
        <f>(J12*D18*D25*D23/360+J12*D18*(1-D25)*I12/360)*D19*D20/D18</f>
        <v>6861.1567573333332</v>
      </c>
      <c r="M12" s="8">
        <f>J12*D18*D26</f>
        <v>1981.5199999999998</v>
      </c>
      <c r="N12" s="8">
        <f>(J12*D18*D25*D23/360+J12*D18*(1-D25)*I12/360)*D27</f>
        <v>3401.990225511111</v>
      </c>
      <c r="O12" s="8">
        <f>J12*D18*D25*D24</f>
        <v>1704.1071999999997</v>
      </c>
      <c r="P12" s="8">
        <v>11694.42581715555</v>
      </c>
    </row>
    <row r="13" spans="8:16" x14ac:dyDescent="0.15">
      <c r="H13" s="10"/>
      <c r="I13" s="9">
        <f>1.3*$D$21</f>
        <v>769.6</v>
      </c>
      <c r="J13" s="9">
        <v>1254.4000000000001</v>
      </c>
      <c r="K13" s="8">
        <f>J13*(D18-D19)</f>
        <v>27596.800000000003</v>
      </c>
      <c r="L13" s="8">
        <f>(J13*D18*D25*D23/360+J13*D18*(1-D25)*I13/360)*D19*D20/D18</f>
        <v>7948.2463573333343</v>
      </c>
      <c r="M13" s="8">
        <f>J13*D18*D26</f>
        <v>2132.4800000000005</v>
      </c>
      <c r="N13" s="8">
        <f>(J13*D18*D25*D23/360+J13*D18*(1-D25)*I13/360)*D27</f>
        <v>3941.0054855111121</v>
      </c>
      <c r="O13" s="8">
        <f>J13*D18*D25*D24</f>
        <v>1833.9328000000003</v>
      </c>
      <c r="P13" s="8">
        <v>11741.135357155557</v>
      </c>
    </row>
    <row r="14" spans="8:16" x14ac:dyDescent="0.15">
      <c r="H14" s="1"/>
      <c r="I14" s="9">
        <f>1.4*$D$21</f>
        <v>828.8</v>
      </c>
      <c r="J14" s="9">
        <v>1343.1999999999998</v>
      </c>
      <c r="K14" s="8">
        <f>J14*(D18-D19)</f>
        <v>29550.399999999994</v>
      </c>
      <c r="L14" s="8">
        <f>(J14*D18*D25*D23/360+J14*D18*(1-D25)*I14/360)*D19*D20/D18</f>
        <v>9115.2417493333323</v>
      </c>
      <c r="M14" s="8">
        <f>J14*D18*D26</f>
        <v>2283.44</v>
      </c>
      <c r="N14" s="8">
        <f>(J14*D18*D25*D23/360+J14*D18*(1-D25)*I14/360)*D27</f>
        <v>4519.6407007111111</v>
      </c>
      <c r="O14" s="8">
        <f>J14*D18*D25*D24</f>
        <v>1963.7583999999999</v>
      </c>
      <c r="P14" s="8">
        <v>11668.319149955549</v>
      </c>
    </row>
    <row r="15" spans="8:16" x14ac:dyDescent="0.15">
      <c r="H15" s="1"/>
      <c r="I15" s="9">
        <f>1.5*$D$21</f>
        <v>888</v>
      </c>
      <c r="J15" s="9">
        <v>1432</v>
      </c>
      <c r="K15" s="8">
        <f>J15*(D18-D19)</f>
        <v>31504</v>
      </c>
      <c r="L15" s="8">
        <f>(J15*D18*D25*D23/360+J15*D18*(1-D25)*I15/360)*D19*D20/D18</f>
        <v>10362.142933333334</v>
      </c>
      <c r="M15" s="8">
        <f>J15*D18*D26</f>
        <v>2434.4</v>
      </c>
      <c r="N15" s="8">
        <f>(J15*D18*D25*D23/360+J15*D18*(1-D25)*I15/360)*D27</f>
        <v>5137.8958711111118</v>
      </c>
      <c r="O15" s="8">
        <f>J15*D18*D25*D24</f>
        <v>2093.5840000000003</v>
      </c>
      <c r="P15" s="8">
        <v>11475.97719555555</v>
      </c>
    </row>
    <row r="16" spans="8:16" x14ac:dyDescent="0.15">
      <c r="H16" s="1"/>
      <c r="I16" s="16"/>
      <c r="J16" s="16"/>
      <c r="K16" s="17"/>
      <c r="L16" s="17"/>
      <c r="M16" s="17"/>
      <c r="N16" s="17"/>
      <c r="O16" s="17"/>
      <c r="P16" s="17"/>
    </row>
    <row r="17" spans="2:16" x14ac:dyDescent="0.15">
      <c r="B17" s="23"/>
      <c r="C17" s="31" t="s">
        <v>21</v>
      </c>
      <c r="D17" s="23"/>
      <c r="E17" s="23"/>
      <c r="F17" s="23"/>
      <c r="H17" s="1"/>
      <c r="I17" s="16"/>
      <c r="J17" s="16"/>
      <c r="K17" s="17"/>
      <c r="L17" s="17"/>
      <c r="M17" s="17"/>
      <c r="N17" s="17"/>
      <c r="O17" s="17"/>
      <c r="P17" s="17"/>
    </row>
    <row r="18" spans="2:16" x14ac:dyDescent="0.15">
      <c r="B18" s="23"/>
      <c r="C18" s="33" t="s">
        <v>19</v>
      </c>
      <c r="D18" s="12">
        <v>34</v>
      </c>
      <c r="E18" s="32"/>
      <c r="F18" s="23"/>
      <c r="H18" s="2"/>
      <c r="I18" s="7"/>
      <c r="J18" s="7"/>
      <c r="K18" s="6"/>
      <c r="L18" s="6"/>
      <c r="M18" s="6"/>
      <c r="N18" s="6"/>
      <c r="O18" s="6"/>
      <c r="P18" s="6"/>
    </row>
    <row r="19" spans="2:16" x14ac:dyDescent="0.15">
      <c r="B19" s="23"/>
      <c r="C19" s="33" t="s">
        <v>18</v>
      </c>
      <c r="D19" s="12">
        <v>12</v>
      </c>
      <c r="E19" s="32"/>
      <c r="F19" s="23"/>
      <c r="H19" s="2"/>
      <c r="I19" s="7"/>
      <c r="J19" s="7"/>
      <c r="K19" s="6"/>
      <c r="L19" s="6"/>
      <c r="M19" s="6"/>
      <c r="N19" s="6"/>
      <c r="O19" s="6"/>
      <c r="P19" s="6"/>
    </row>
    <row r="20" spans="2:16" x14ac:dyDescent="0.15">
      <c r="B20" s="23"/>
      <c r="C20" s="33" t="s">
        <v>13</v>
      </c>
      <c r="D20" s="11">
        <f>I20/100</f>
        <v>0.4</v>
      </c>
      <c r="E20" s="32"/>
      <c r="F20" s="23"/>
      <c r="H20" s="2"/>
      <c r="I20" s="2">
        <v>40</v>
      </c>
      <c r="J20" s="2"/>
      <c r="K20" s="2"/>
      <c r="L20" s="2"/>
      <c r="M20" s="3">
        <f>MIN(P5:P15)</f>
        <v>8020.7381155555559</v>
      </c>
      <c r="N20" s="2"/>
      <c r="O20" s="2"/>
      <c r="P20" s="2"/>
    </row>
    <row r="21" spans="2:16" x14ac:dyDescent="0.15">
      <c r="B21" s="23"/>
      <c r="C21" s="34" t="s">
        <v>12</v>
      </c>
      <c r="D21" s="13">
        <v>592</v>
      </c>
      <c r="E21" s="32"/>
      <c r="F21" s="23"/>
      <c r="H21" s="2"/>
      <c r="I21" s="2"/>
      <c r="J21" s="2"/>
      <c r="K21" s="2"/>
      <c r="L21" s="2"/>
      <c r="M21" s="3">
        <f>MAX(P5:P15)</f>
        <v>11741.135357155557</v>
      </c>
      <c r="N21" s="2"/>
      <c r="O21" s="2"/>
      <c r="P21" s="2"/>
    </row>
    <row r="22" spans="2:16" x14ac:dyDescent="0.15">
      <c r="B22" s="23"/>
      <c r="C22" s="35" t="s">
        <v>11</v>
      </c>
      <c r="D22" s="13">
        <f>H3+H4*D21</f>
        <v>988</v>
      </c>
      <c r="E22" s="32"/>
      <c r="F22" s="23"/>
      <c r="H22" s="1"/>
      <c r="I22" s="1"/>
      <c r="J22" s="1"/>
      <c r="K22" s="1"/>
      <c r="L22" s="1"/>
      <c r="M22" s="1"/>
      <c r="N22" s="1"/>
      <c r="O22" s="1"/>
      <c r="P22" s="1"/>
    </row>
    <row r="23" spans="2:16" x14ac:dyDescent="0.15">
      <c r="B23" s="23"/>
      <c r="C23" s="35" t="s">
        <v>10</v>
      </c>
      <c r="D23" s="12">
        <v>85</v>
      </c>
      <c r="E23" s="32"/>
      <c r="F23" s="23"/>
    </row>
    <row r="24" spans="2:16" x14ac:dyDescent="0.15">
      <c r="B24" s="23"/>
      <c r="C24" s="35" t="s">
        <v>9</v>
      </c>
      <c r="D24" s="11">
        <f>I24/100</f>
        <v>0.1</v>
      </c>
      <c r="E24" s="32"/>
      <c r="F24" s="23"/>
      <c r="I24">
        <v>10</v>
      </c>
    </row>
    <row r="25" spans="2:16" x14ac:dyDescent="0.15">
      <c r="B25" s="23"/>
      <c r="C25" s="36" t="s">
        <v>8</v>
      </c>
      <c r="D25" s="18">
        <f>I25/100</f>
        <v>0.43</v>
      </c>
      <c r="E25" s="32"/>
      <c r="F25" s="23"/>
      <c r="I25">
        <v>43</v>
      </c>
    </row>
    <row r="26" spans="2:16" x14ac:dyDescent="0.15">
      <c r="B26" s="23"/>
      <c r="C26" s="34" t="s">
        <v>7</v>
      </c>
      <c r="D26" s="11">
        <f>I26/100</f>
        <v>0.05</v>
      </c>
      <c r="E26" s="32"/>
      <c r="F26" s="23"/>
      <c r="I26">
        <v>5</v>
      </c>
    </row>
    <row r="27" spans="2:16" x14ac:dyDescent="0.15">
      <c r="B27" s="23"/>
      <c r="C27" s="34" t="s">
        <v>6</v>
      </c>
      <c r="D27" s="11">
        <f>I27/100</f>
        <v>7.0000000000000007E-2</v>
      </c>
      <c r="E27" s="32"/>
      <c r="F27" s="23"/>
      <c r="I27">
        <v>7</v>
      </c>
    </row>
    <row r="28" spans="2:16" x14ac:dyDescent="0.15">
      <c r="B28" s="23"/>
      <c r="C28" s="24"/>
      <c r="D28" s="25"/>
      <c r="E28" s="23"/>
      <c r="F28" s="23"/>
    </row>
    <row r="29" spans="2:16" x14ac:dyDescent="0.15">
      <c r="B29" s="20"/>
      <c r="C29" s="21"/>
      <c r="D29" s="22"/>
      <c r="E29" s="20"/>
    </row>
    <row r="30" spans="2:16" x14ac:dyDescent="0.15">
      <c r="B30" s="27"/>
      <c r="C30" s="30" t="s">
        <v>20</v>
      </c>
      <c r="D30" s="26"/>
      <c r="E30" s="29"/>
    </row>
    <row r="31" spans="2:16" x14ac:dyDescent="0.15">
      <c r="B31" s="28"/>
      <c r="C31" s="33" t="s">
        <v>5</v>
      </c>
      <c r="D31" s="5">
        <f>D22*(D18-D19)</f>
        <v>21736</v>
      </c>
      <c r="E31" s="28"/>
    </row>
    <row r="32" spans="2:16" x14ac:dyDescent="0.15">
      <c r="B32" s="28"/>
      <c r="C32" s="37" t="s">
        <v>4</v>
      </c>
      <c r="D32" s="5">
        <f>(D22*D18*D25*D23/360+D22*D18*(1-D25)*D21/360)*D19*D20/D18</f>
        <v>4926.694933333335</v>
      </c>
      <c r="E32" s="28"/>
    </row>
    <row r="33" spans="2:5" x14ac:dyDescent="0.15">
      <c r="B33" s="28"/>
      <c r="C33" s="38" t="s">
        <v>3</v>
      </c>
      <c r="D33" s="19">
        <f>D22*D18*D26</f>
        <v>1679.6000000000001</v>
      </c>
      <c r="E33" s="28"/>
    </row>
    <row r="34" spans="2:5" x14ac:dyDescent="0.15">
      <c r="B34" s="28"/>
      <c r="C34" s="33" t="s">
        <v>2</v>
      </c>
      <c r="D34" s="5">
        <f>(D22*D18*D25*D23/360+D22*D18*(1-D25)*D21/360)*D27</f>
        <v>2442.8195711111116</v>
      </c>
      <c r="E34" s="28"/>
    </row>
    <row r="35" spans="2:5" x14ac:dyDescent="0.15">
      <c r="B35" s="28"/>
      <c r="C35" s="33" t="s">
        <v>1</v>
      </c>
      <c r="D35" s="5">
        <f>D22*D18*D25*D24</f>
        <v>1444.4560000000001</v>
      </c>
      <c r="E35" s="28"/>
    </row>
    <row r="36" spans="2:5" x14ac:dyDescent="0.15">
      <c r="B36" s="28"/>
      <c r="C36" s="39" t="s">
        <v>0</v>
      </c>
      <c r="D36" s="4">
        <f>D31-D32-D33-D34-D35</f>
        <v>11242.429495555552</v>
      </c>
      <c r="E36" s="28"/>
    </row>
    <row r="37" spans="2:5" x14ac:dyDescent="0.15">
      <c r="B37" s="28"/>
      <c r="C37" s="28"/>
      <c r="D37" s="28"/>
      <c r="E37" s="28"/>
    </row>
  </sheetData>
  <phoneticPr fontId="3" type="noConversion"/>
  <pageMargins left="0.75" right="0.75" top="1" bottom="1" header="0.5" footer="0.5"/>
  <pageSetup paperSize="9" orientation="portrait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defaultSize="0" autoPict="0">
                <anchor moveWithCells="1" sizeWithCells="1">
                  <from>
                    <xdr:col>4</xdr:col>
                    <xdr:colOff>9525</xdr:colOff>
                    <xdr:row>17</xdr:row>
                    <xdr:rowOff>9525</xdr:rowOff>
                  </from>
                  <to>
                    <xdr:col>4</xdr:col>
                    <xdr:colOff>142875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Spinner 5">
              <controlPr defaultSize="0" autoPict="0">
                <anchor moveWithCells="1" sizeWithCells="1">
                  <from>
                    <xdr:col>4</xdr:col>
                    <xdr:colOff>9525</xdr:colOff>
                    <xdr:row>18</xdr:row>
                    <xdr:rowOff>0</xdr:rowOff>
                  </from>
                  <to>
                    <xdr:col>4</xdr:col>
                    <xdr:colOff>142875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Spinner 6">
              <controlPr defaultSize="0" autoPict="0">
                <anchor moveWithCells="1" sizeWithCells="1">
                  <from>
                    <xdr:col>4</xdr:col>
                    <xdr:colOff>9525</xdr:colOff>
                    <xdr:row>19</xdr:row>
                    <xdr:rowOff>0</xdr:rowOff>
                  </from>
                  <to>
                    <xdr:col>4</xdr:col>
                    <xdr:colOff>142875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Spinner 7">
              <controlPr defaultSize="0" autoPict="0">
                <anchor moveWithCells="1" sizeWithCells="1">
                  <from>
                    <xdr:col>4</xdr:col>
                    <xdr:colOff>9525</xdr:colOff>
                    <xdr:row>20</xdr:row>
                    <xdr:rowOff>0</xdr:rowOff>
                  </from>
                  <to>
                    <xdr:col>4</xdr:col>
                    <xdr:colOff>142875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Spinner 9">
              <controlPr defaultSize="0" autoPict="0">
                <anchor moveWithCells="1" sizeWithCells="1">
                  <from>
                    <xdr:col>4</xdr:col>
                    <xdr:colOff>9525</xdr:colOff>
                    <xdr:row>22</xdr:row>
                    <xdr:rowOff>0</xdr:rowOff>
                  </from>
                  <to>
                    <xdr:col>4</xdr:col>
                    <xdr:colOff>142875</xdr:colOff>
                    <xdr:row>22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Spinner 10">
              <controlPr defaultSize="0" autoPict="0">
                <anchor moveWithCells="1" sizeWithCells="1">
                  <from>
                    <xdr:col>4</xdr:col>
                    <xdr:colOff>9525</xdr:colOff>
                    <xdr:row>23</xdr:row>
                    <xdr:rowOff>0</xdr:rowOff>
                  </from>
                  <to>
                    <xdr:col>4</xdr:col>
                    <xdr:colOff>142875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Spinner 11">
              <controlPr defaultSize="0" autoPict="0">
                <anchor moveWithCells="1" sizeWithCells="1">
                  <from>
                    <xdr:col>4</xdr:col>
                    <xdr:colOff>9525</xdr:colOff>
                    <xdr:row>24</xdr:row>
                    <xdr:rowOff>0</xdr:rowOff>
                  </from>
                  <to>
                    <xdr:col>4</xdr:col>
                    <xdr:colOff>142875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Spinner 12">
              <controlPr defaultSize="0" autoPict="0">
                <anchor moveWithCells="1" sizeWithCells="1">
                  <from>
                    <xdr:col>4</xdr:col>
                    <xdr:colOff>9525</xdr:colOff>
                    <xdr:row>25</xdr:row>
                    <xdr:rowOff>0</xdr:rowOff>
                  </from>
                  <to>
                    <xdr:col>4</xdr:col>
                    <xdr:colOff>142875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Spinner 13">
              <controlPr defaultSize="0" autoPict="0">
                <anchor moveWithCells="1" sizeWithCells="1">
                  <from>
                    <xdr:col>4</xdr:col>
                    <xdr:colOff>9525</xdr:colOff>
                    <xdr:row>26</xdr:row>
                    <xdr:rowOff>0</xdr:rowOff>
                  </from>
                  <to>
                    <xdr:col>4</xdr:col>
                    <xdr:colOff>142875</xdr:colOff>
                    <xdr:row>26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信用期决策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张艳坤</cp:lastModifiedBy>
  <dcterms:created xsi:type="dcterms:W3CDTF">2005-01-11T09:57:04Z</dcterms:created>
  <dcterms:modified xsi:type="dcterms:W3CDTF">2015-06-02T17:52:09Z</dcterms:modified>
</cp:coreProperties>
</file>