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我的坚果云\财务会计\NPV和IRR\NPV决策案例\"/>
    </mc:Choice>
  </mc:AlternateContent>
  <bookViews>
    <workbookView xWindow="240" yWindow="45" windowWidth="14895" windowHeight="7485" activeTab="2"/>
  </bookViews>
  <sheets>
    <sheet name="Sheet1" sheetId="1" r:id="rId1"/>
    <sheet name="IRR(内部收益率)" sheetId="3" r:id="rId2"/>
    <sheet name="买还是不买" sheetId="4" r:id="rId3"/>
  </sheets>
  <definedNames>
    <definedName name="净收益">买还是不买!$C$4</definedName>
    <definedName name="利率贴现率">买还是不买!$D$4</definedName>
    <definedName name="税率">买还是不买!$E$4</definedName>
    <definedName name="资本残值">买还是不买!$B$4</definedName>
    <definedName name="资本原值">买还是不买!$A$4</definedName>
  </definedNames>
  <calcPr calcId="162913"/>
</workbook>
</file>

<file path=xl/calcChain.xml><?xml version="1.0" encoding="utf-8"?>
<calcChain xmlns="http://schemas.openxmlformats.org/spreadsheetml/2006/main">
  <c r="D9" i="3" l="1"/>
  <c r="A13" i="3"/>
  <c r="A9" i="3"/>
  <c r="A10" i="3"/>
  <c r="A11" i="3"/>
  <c r="C12" i="4"/>
  <c r="C13" i="4"/>
  <c r="B12" i="4"/>
  <c r="B13" i="4"/>
  <c r="C11" i="4"/>
  <c r="B11" i="4"/>
  <c r="H10" i="4"/>
  <c r="G10" i="4"/>
  <c r="D16" i="1"/>
  <c r="D12" i="1"/>
  <c r="D11" i="1"/>
  <c r="D10" i="1"/>
  <c r="D6" i="1"/>
  <c r="D12" i="4" l="1"/>
  <c r="E12" i="4" s="1"/>
  <c r="G12" i="4" s="1"/>
  <c r="H12" i="4" s="1"/>
  <c r="D11" i="4"/>
  <c r="E11" i="4" s="1"/>
  <c r="G11" i="4" s="1"/>
  <c r="H11" i="4" s="1"/>
  <c r="D13" i="4"/>
  <c r="E13" i="4" s="1"/>
  <c r="G13" i="4" s="1"/>
  <c r="H13" i="4" s="1"/>
  <c r="G17" i="4" l="1"/>
  <c r="H17" i="4" s="1"/>
  <c r="H14" i="4"/>
  <c r="G14" i="4"/>
  <c r="G15" i="4" s="1"/>
  <c r="H15" i="4" l="1"/>
</calcChain>
</file>

<file path=xl/sharedStrings.xml><?xml version="1.0" encoding="utf-8"?>
<sst xmlns="http://schemas.openxmlformats.org/spreadsheetml/2006/main" count="53" uniqueCount="51">
  <si>
    <t>简单的单变量求解的例子</t>
    <phoneticPr fontId="2" type="noConversion"/>
  </si>
  <si>
    <t>参数</t>
    <phoneticPr fontId="2" type="noConversion"/>
  </si>
  <si>
    <t>变量</t>
    <phoneticPr fontId="2" type="noConversion"/>
  </si>
  <si>
    <t>公式</t>
    <phoneticPr fontId="2" type="noConversion"/>
  </si>
  <si>
    <t>原工资</t>
    <phoneticPr fontId="2" type="noConversion"/>
  </si>
  <si>
    <t>增加率</t>
    <phoneticPr fontId="2" type="noConversion"/>
  </si>
  <si>
    <t>新工资</t>
    <phoneticPr fontId="2" type="noConversion"/>
  </si>
  <si>
    <t>数据---数据工具---假设分析---单变量求解</t>
    <phoneticPr fontId="2" type="noConversion"/>
  </si>
  <si>
    <t>牛顿逼近法:我们不断地改变C6单元格的值,直到D6为40000时停止!</t>
    <phoneticPr fontId="2" type="noConversion"/>
  </si>
  <si>
    <t>目标单元格</t>
    <phoneticPr fontId="2" type="noConversion"/>
  </si>
  <si>
    <t>目标值</t>
    <phoneticPr fontId="2" type="noConversion"/>
  </si>
  <si>
    <t>可变单元格</t>
    <phoneticPr fontId="2" type="noConversion"/>
  </si>
  <si>
    <t>本金</t>
    <phoneticPr fontId="2" type="noConversion"/>
  </si>
  <si>
    <t>年</t>
    <phoneticPr fontId="2" type="noConversion"/>
  </si>
  <si>
    <t>未来值</t>
    <phoneticPr fontId="2" type="noConversion"/>
  </si>
  <si>
    <t>3年后的资产残值为9000元.公司希望扣除运行费用后,该机床每年能产生18000元的收益.公司董事会需要知道这个项目是否切实可行,</t>
    <phoneticPr fontId="2" type="noConversion"/>
  </si>
  <si>
    <t>其它的考虑因素是目前的贷款利率是8%,公司税率是25%.</t>
    <phoneticPr fontId="2" type="noConversion"/>
  </si>
  <si>
    <t>为了帮助董事会,下面用两种可能的计算方法进行计算(净现值和内部收益函数),完整的工作表表示如下:</t>
    <phoneticPr fontId="2" type="noConversion"/>
  </si>
  <si>
    <t>资金支出决定</t>
    <phoneticPr fontId="2" type="noConversion"/>
  </si>
  <si>
    <t>资本原值</t>
    <phoneticPr fontId="2" type="noConversion"/>
  </si>
  <si>
    <t>资本残值</t>
    <phoneticPr fontId="2" type="noConversion"/>
  </si>
  <si>
    <t>净收益</t>
    <phoneticPr fontId="2" type="noConversion"/>
  </si>
  <si>
    <t>利率贴现率</t>
    <phoneticPr fontId="2" type="noConversion"/>
  </si>
  <si>
    <t>税率</t>
    <phoneticPr fontId="2" type="noConversion"/>
  </si>
  <si>
    <t>折旧方法</t>
    <phoneticPr fontId="2" type="noConversion"/>
  </si>
  <si>
    <t>SLN</t>
    <phoneticPr fontId="2" type="noConversion"/>
  </si>
  <si>
    <t>资金流动和净现值</t>
    <phoneticPr fontId="2" type="noConversion"/>
  </si>
  <si>
    <t>年</t>
    <phoneticPr fontId="2" type="noConversion"/>
  </si>
  <si>
    <t>税前净收入</t>
    <phoneticPr fontId="2" type="noConversion"/>
  </si>
  <si>
    <t>折旧</t>
    <phoneticPr fontId="2" type="noConversion"/>
  </si>
  <si>
    <t>应纳税收入</t>
    <phoneticPr fontId="2" type="noConversion"/>
  </si>
  <si>
    <t>税后收入</t>
    <phoneticPr fontId="2" type="noConversion"/>
  </si>
  <si>
    <t>资本残值</t>
    <phoneticPr fontId="2" type="noConversion"/>
  </si>
  <si>
    <t>资金流动</t>
    <phoneticPr fontId="2" type="noConversion"/>
  </si>
  <si>
    <t>净现值</t>
    <phoneticPr fontId="2" type="noConversion"/>
  </si>
  <si>
    <t>IRR</t>
    <phoneticPr fontId="2" type="noConversion"/>
  </si>
  <si>
    <t>内部收益率</t>
    <phoneticPr fontId="2" type="noConversion"/>
  </si>
  <si>
    <t>不用函数IRR的做法</t>
    <phoneticPr fontId="2" type="noConversion"/>
  </si>
  <si>
    <t>数据</t>
  </si>
  <si>
    <t>说明</t>
  </si>
  <si>
    <t>某项业务的初期成本费用</t>
  </si>
  <si>
    <t>第一年的净收入</t>
  </si>
  <si>
    <t>第二年的净收入</t>
  </si>
  <si>
    <t>第三年的净收入</t>
  </si>
  <si>
    <t>第四年的净收入</t>
  </si>
  <si>
    <t>第五年的净收入</t>
  </si>
  <si>
    <t>投资四年后的内部收益率 (-2%)</t>
  </si>
  <si>
    <t>五年后的内部收益率 (9%)</t>
  </si>
  <si>
    <t>若要计算两年后的内部收益率，需包含一个估计值 (-44%)</t>
  </si>
  <si>
    <t>函数NPV和IRR函数的关系！</t>
    <phoneticPr fontId="2" type="noConversion"/>
  </si>
  <si>
    <t>公司正在考虑是否购买一台价值为45000元的机床,该机床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</si>
</sst>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_ "/>
    <numFmt numFmtId="177" formatCode="0.0000%"/>
    <numFmt numFmtId="178" formatCode="0.0000000_ "/>
  </numFmts>
  <fonts count="7" x14ac:knownFonts="1">
    <font>
      <sz val="11"/>
      <color theme="1"/>
      <name val="宋体"/>
      <family val="2"/>
      <charset val="134"/>
      <scheme val="major"/>
    </font>
    <font>
      <sz val="11"/>
      <color rgb="FFFF0000"/>
      <name val="宋体"/>
      <family val="2"/>
      <charset val="134"/>
      <scheme val="major"/>
    </font>
    <font>
      <sz val="9"/>
      <name val="宋体"/>
      <family val="2"/>
      <charset val="134"/>
      <scheme val="major"/>
    </font>
    <font>
      <sz val="11"/>
      <color rgb="FF3333FF"/>
      <name val="宋体"/>
      <family val="2"/>
      <charset val="134"/>
      <scheme val="major"/>
    </font>
    <font>
      <b/>
      <sz val="11"/>
      <color theme="1"/>
      <name val="宋体"/>
      <family val="3"/>
      <charset val="134"/>
      <scheme val="major"/>
    </font>
    <font>
      <sz val="9.9"/>
      <color theme="1"/>
      <name val="Tahoma"/>
      <family val="2"/>
    </font>
    <font>
      <b/>
      <sz val="9.9"/>
      <color rgb="FFFFFFFF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B82B2"/>
        <bgColor indexed="64"/>
      </patternFill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3333FF"/>
      </left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3" xfId="0" applyBorder="1">
      <alignment vertical="center"/>
    </xf>
    <xf numFmtId="9" fontId="0" fillId="0" borderId="3" xfId="0" applyNumberFormat="1" applyBorder="1">
      <alignment vertical="center"/>
    </xf>
    <xf numFmtId="3" fontId="0" fillId="0" borderId="3" xfId="0" applyNumberFormat="1" applyBorder="1">
      <alignment vertical="center"/>
    </xf>
    <xf numFmtId="0" fontId="4" fillId="0" borderId="0" xfId="0" applyFont="1">
      <alignment vertical="center"/>
    </xf>
    <xf numFmtId="0" fontId="6" fillId="3" borderId="0" xfId="0" applyFont="1" applyFill="1" applyAlignment="1">
      <alignment horizontal="center" wrapText="1"/>
    </xf>
    <xf numFmtId="3" fontId="5" fillId="4" borderId="3" xfId="0" applyNumberFormat="1" applyFont="1" applyFill="1" applyBorder="1" applyAlignment="1">
      <alignment vertical="top" wrapText="1"/>
    </xf>
    <xf numFmtId="0" fontId="5" fillId="4" borderId="3" xfId="0" applyFont="1" applyFill="1" applyBorder="1" applyAlignment="1">
      <alignment vertical="top" wrapText="1"/>
    </xf>
    <xf numFmtId="3" fontId="5" fillId="2" borderId="3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9" fontId="5" fillId="2" borderId="0" xfId="0" applyNumberFormat="1" applyFont="1" applyFill="1" applyAlignment="1">
      <alignment vertical="top" wrapText="1"/>
    </xf>
    <xf numFmtId="9" fontId="5" fillId="4" borderId="0" xfId="0" applyNumberFormat="1" applyFont="1" applyFill="1" applyAlignment="1">
      <alignment vertical="top" wrapText="1"/>
    </xf>
    <xf numFmtId="0" fontId="5" fillId="2" borderId="0" xfId="0" applyFont="1" applyFill="1" applyAlignment="1">
      <alignment vertical="top"/>
    </xf>
    <xf numFmtId="0" fontId="5" fillId="4" borderId="0" xfId="0" applyFont="1" applyFill="1" applyAlignment="1">
      <alignment vertical="top"/>
    </xf>
    <xf numFmtId="177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 indent="6"/>
    </xf>
    <xf numFmtId="178" fontId="0" fillId="0" borderId="0" xfId="0" applyNumberFormat="1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361950</xdr:colOff>
      <xdr:row>4</xdr:row>
      <xdr:rowOff>161925</xdr:rowOff>
    </xdr:from>
    <xdr:to>
      <xdr:col>8</xdr:col>
      <xdr:colOff>400050</xdr:colOff>
      <xdr:row>12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34570" t="20703" r="43946" b="61068"/>
        <a:stretch>
          <a:fillRect/>
        </a:stretch>
      </xdr:blipFill>
      <xdr:spPr bwMode="auto">
        <a:xfrm>
          <a:off x="4400550" y="847725"/>
          <a:ext cx="2095500" cy="1333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9" sqref="E9"/>
    </sheetView>
  </sheetViews>
  <sheetFormatPr defaultRowHeight="13.5" x14ac:dyDescent="0.15"/>
  <cols>
    <col min="1" max="1" width="6.5" style="17" bestFit="1" customWidth="1"/>
    <col min="2" max="4" width="12.75" style="17" bestFit="1" customWidth="1"/>
    <col min="5" max="5" width="22.625" style="17" customWidth="1"/>
    <col min="6" max="16384" width="9" style="17"/>
  </cols>
  <sheetData>
    <row r="1" spans="1:5" x14ac:dyDescent="0.15">
      <c r="A1" s="23" t="s">
        <v>0</v>
      </c>
      <c r="B1" s="23"/>
      <c r="C1" s="23"/>
      <c r="D1" s="23"/>
      <c r="E1" s="18" t="s">
        <v>7</v>
      </c>
    </row>
    <row r="2" spans="1:5" x14ac:dyDescent="0.15">
      <c r="E2" s="24" t="s">
        <v>8</v>
      </c>
    </row>
    <row r="3" spans="1:5" x14ac:dyDescent="0.15">
      <c r="A3" s="17" t="s">
        <v>1</v>
      </c>
      <c r="C3" s="17" t="s">
        <v>2</v>
      </c>
      <c r="D3" s="17" t="s">
        <v>3</v>
      </c>
      <c r="E3" s="24"/>
    </row>
    <row r="4" spans="1:5" x14ac:dyDescent="0.15">
      <c r="E4" s="24"/>
    </row>
    <row r="5" spans="1:5" ht="14.25" thickBot="1" x14ac:dyDescent="0.2">
      <c r="B5" s="17" t="s">
        <v>4</v>
      </c>
      <c r="C5" s="17" t="s">
        <v>5</v>
      </c>
      <c r="D5" s="17" t="s">
        <v>6</v>
      </c>
    </row>
    <row r="6" spans="1:5" ht="15" thickTop="1" thickBot="1" x14ac:dyDescent="0.2">
      <c r="B6" s="17">
        <v>35000</v>
      </c>
      <c r="C6" s="19">
        <v>0.14285714285714285</v>
      </c>
      <c r="D6" s="20">
        <f>B6*(1+C6)</f>
        <v>40000</v>
      </c>
      <c r="E6" s="17" t="s">
        <v>9</v>
      </c>
    </row>
    <row r="7" spans="1:5" ht="14.25" thickTop="1" x14ac:dyDescent="0.15">
      <c r="C7" s="21" t="s">
        <v>11</v>
      </c>
      <c r="E7" s="17" t="s">
        <v>10</v>
      </c>
    </row>
    <row r="9" spans="1:5" x14ac:dyDescent="0.15">
      <c r="A9" s="17" t="s">
        <v>12</v>
      </c>
      <c r="B9" s="17" t="s">
        <v>13</v>
      </c>
      <c r="C9" s="17" t="s">
        <v>5</v>
      </c>
      <c r="D9" s="17" t="s">
        <v>14</v>
      </c>
    </row>
    <row r="10" spans="1:5" x14ac:dyDescent="0.15">
      <c r="A10" s="17">
        <v>1000</v>
      </c>
      <c r="B10" s="17">
        <v>6</v>
      </c>
      <c r="C10" s="17">
        <v>4.1399999999999999E-2</v>
      </c>
      <c r="D10" s="22">
        <f>A10*(1+C10)^B10</f>
        <v>1275.5733585127209</v>
      </c>
    </row>
    <row r="11" spans="1:5" x14ac:dyDescent="0.15">
      <c r="A11" s="17">
        <v>1000</v>
      </c>
      <c r="B11" s="17">
        <v>6</v>
      </c>
      <c r="C11" s="17">
        <v>5.8500000000000003E-2</v>
      </c>
      <c r="D11" s="22">
        <f>A11*(1+C11*B11)</f>
        <v>1351</v>
      </c>
    </row>
    <row r="12" spans="1:5" x14ac:dyDescent="0.15">
      <c r="A12" s="17">
        <v>1000</v>
      </c>
      <c r="B12" s="17">
        <v>6</v>
      </c>
      <c r="C12" s="17">
        <v>4.6800000000000001E-2</v>
      </c>
      <c r="D12" s="22">
        <f>+A12*(1+C12*2)^3</f>
        <v>1307.9029058559997</v>
      </c>
    </row>
    <row r="16" spans="1:5" x14ac:dyDescent="0.15">
      <c r="A16" s="17">
        <v>30000</v>
      </c>
      <c r="B16" s="17">
        <v>29.679385191068519</v>
      </c>
      <c r="C16" s="17">
        <v>4.1399999999999999E-2</v>
      </c>
      <c r="D16" s="22">
        <f>+A16*(1+C16)^B16</f>
        <v>99999.999999938882</v>
      </c>
    </row>
  </sheetData>
  <mergeCells count="2">
    <mergeCell ref="A1:D1"/>
    <mergeCell ref="E2:E4"/>
  </mergeCells>
  <phoneticPr fontId="2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18" sqref="B18"/>
    </sheetView>
  </sheetViews>
  <sheetFormatPr defaultRowHeight="13.5" x14ac:dyDescent="0.15"/>
  <cols>
    <col min="1" max="1" width="12.75" bestFit="1" customWidth="1"/>
    <col min="2" max="2" width="46.5" bestFit="1" customWidth="1"/>
  </cols>
  <sheetData>
    <row r="1" spans="1:4" x14ac:dyDescent="0.2">
      <c r="A1" s="6" t="s">
        <v>38</v>
      </c>
      <c r="B1" s="6" t="s">
        <v>39</v>
      </c>
    </row>
    <row r="2" spans="1:4" x14ac:dyDescent="0.15">
      <c r="A2" s="7">
        <v>-70000</v>
      </c>
      <c r="B2" s="8" t="s">
        <v>40</v>
      </c>
    </row>
    <row r="3" spans="1:4" x14ac:dyDescent="0.15">
      <c r="A3" s="9">
        <v>12000</v>
      </c>
      <c r="B3" s="10" t="s">
        <v>41</v>
      </c>
    </row>
    <row r="4" spans="1:4" x14ac:dyDescent="0.15">
      <c r="A4" s="7">
        <v>15000</v>
      </c>
      <c r="B4" s="8" t="s">
        <v>42</v>
      </c>
    </row>
    <row r="5" spans="1:4" x14ac:dyDescent="0.15">
      <c r="A5" s="9">
        <v>18000</v>
      </c>
      <c r="B5" s="10" t="s">
        <v>43</v>
      </c>
    </row>
    <row r="6" spans="1:4" x14ac:dyDescent="0.15">
      <c r="A6" s="7">
        <v>21000</v>
      </c>
      <c r="B6" s="8" t="s">
        <v>44</v>
      </c>
    </row>
    <row r="7" spans="1:4" x14ac:dyDescent="0.15">
      <c r="A7" s="9">
        <v>26000</v>
      </c>
      <c r="B7" s="10" t="s">
        <v>45</v>
      </c>
    </row>
    <row r="9" spans="1:4" x14ac:dyDescent="0.15">
      <c r="A9" s="11">
        <f>IRR(A2:A6)</f>
        <v>-2.1244848273410888E-2</v>
      </c>
      <c r="B9" s="13" t="s">
        <v>46</v>
      </c>
      <c r="D9">
        <f>-4000/-0.02</f>
        <v>200000</v>
      </c>
    </row>
    <row r="10" spans="1:4" x14ac:dyDescent="0.15">
      <c r="A10" s="12">
        <f>IRR(A2:A7)</f>
        <v>8.663094803652216E-2</v>
      </c>
      <c r="B10" s="14" t="s">
        <v>47</v>
      </c>
    </row>
    <row r="11" spans="1:4" x14ac:dyDescent="0.15">
      <c r="A11" s="11">
        <f>IRR(A2:A4,-10%)</f>
        <v>-0.44350694133473989</v>
      </c>
      <c r="B11" s="13" t="s">
        <v>48</v>
      </c>
    </row>
    <row r="13" spans="1:4" x14ac:dyDescent="0.15">
      <c r="A13" s="16">
        <f>NPV(IRR(A2:A7),A2:A7)</f>
        <v>1.7978455545908017E-9</v>
      </c>
      <c r="B13" s="1" t="s">
        <v>49</v>
      </c>
    </row>
  </sheetData>
  <phoneticPr fontId="2" type="noConversion"/>
  <pageMargins left="0.7" right="0.7" top="0.75" bottom="0.75" header="0.3" footer="0.3"/>
  <ignoredErrors>
    <ignoredError sqref="A9 A1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H3" sqref="H3"/>
    </sheetView>
  </sheetViews>
  <sheetFormatPr defaultRowHeight="13.5" x14ac:dyDescent="0.15"/>
  <cols>
    <col min="1" max="1" width="8.125" customWidth="1"/>
    <col min="2" max="2" width="11" bestFit="1" customWidth="1"/>
    <col min="3" max="3" width="8" customWidth="1"/>
    <col min="4" max="4" width="10.25" customWidth="1"/>
    <col min="5" max="5" width="8.5" customWidth="1"/>
    <col min="6" max="6" width="8.25" customWidth="1"/>
    <col min="7" max="7" width="11.125" customWidth="1"/>
    <col min="8" max="8" width="10.875" customWidth="1"/>
  </cols>
  <sheetData>
    <row r="1" spans="1:13" x14ac:dyDescent="0.15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1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H3" t="s">
        <v>50</v>
      </c>
    </row>
    <row r="4" spans="1:13" x14ac:dyDescent="0.15">
      <c r="A4" s="4">
        <v>45000</v>
      </c>
      <c r="B4" s="4">
        <v>9000</v>
      </c>
      <c r="C4" s="4">
        <v>18000</v>
      </c>
      <c r="D4" s="3">
        <v>0.08</v>
      </c>
      <c r="E4" s="3">
        <v>0.25</v>
      </c>
      <c r="F4" s="2" t="s">
        <v>25</v>
      </c>
      <c r="H4" t="s">
        <v>15</v>
      </c>
    </row>
    <row r="5" spans="1:13" x14ac:dyDescent="0.15">
      <c r="H5" t="s">
        <v>16</v>
      </c>
    </row>
    <row r="6" spans="1:13" x14ac:dyDescent="0.15">
      <c r="H6" t="s">
        <v>17</v>
      </c>
    </row>
    <row r="7" spans="1:13" x14ac:dyDescent="0.15">
      <c r="A7" s="5" t="s">
        <v>26</v>
      </c>
    </row>
    <row r="9" spans="1:13" x14ac:dyDescent="0.15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</row>
    <row r="10" spans="1:13" x14ac:dyDescent="0.15">
      <c r="A10" s="4">
        <v>0</v>
      </c>
      <c r="B10" s="4"/>
      <c r="C10" s="4"/>
      <c r="D10" s="4"/>
      <c r="E10" s="4"/>
      <c r="F10" s="4"/>
      <c r="G10" s="4">
        <f>-资本原值</f>
        <v>-45000</v>
      </c>
      <c r="H10" s="4">
        <f>-资本原值</f>
        <v>-45000</v>
      </c>
    </row>
    <row r="11" spans="1:13" x14ac:dyDescent="0.15">
      <c r="A11" s="4">
        <v>1</v>
      </c>
      <c r="B11" s="4">
        <f>净收益</f>
        <v>18000</v>
      </c>
      <c r="C11" s="4">
        <f>(资本原值-资本残值)/3</f>
        <v>12000</v>
      </c>
      <c r="D11" s="4">
        <f>B11-C11</f>
        <v>6000</v>
      </c>
      <c r="E11" s="4">
        <f>D11*(1-税率)</f>
        <v>4500</v>
      </c>
      <c r="F11" s="4"/>
      <c r="G11" s="4">
        <f>C11+E11+F11</f>
        <v>16500</v>
      </c>
      <c r="H11" s="4">
        <f>G11/(1+利率贴现率)^A11</f>
        <v>15277.777777777777</v>
      </c>
    </row>
    <row r="12" spans="1:13" x14ac:dyDescent="0.15">
      <c r="A12" s="4">
        <v>2</v>
      </c>
      <c r="B12" s="4">
        <f>净收益</f>
        <v>18000</v>
      </c>
      <c r="C12" s="4">
        <f>(资本原值-资本残值)/3</f>
        <v>12000</v>
      </c>
      <c r="D12" s="4">
        <f t="shared" ref="D12:D13" si="0">B12-C12</f>
        <v>6000</v>
      </c>
      <c r="E12" s="4">
        <f>D12*(1-税率)</f>
        <v>4500</v>
      </c>
      <c r="F12" s="4"/>
      <c r="G12" s="4">
        <f t="shared" ref="G12:G13" si="1">C12+E12+F12</f>
        <v>16500</v>
      </c>
      <c r="H12" s="4">
        <f>G12/(1+利率贴现率)^A12</f>
        <v>14146.090534979423</v>
      </c>
    </row>
    <row r="13" spans="1:13" x14ac:dyDescent="0.15">
      <c r="A13" s="4">
        <v>3</v>
      </c>
      <c r="B13" s="4">
        <f>净收益</f>
        <v>18000</v>
      </c>
      <c r="C13" s="4">
        <f>(资本原值-资本残值)/3</f>
        <v>12000</v>
      </c>
      <c r="D13" s="4">
        <f t="shared" si="0"/>
        <v>6000</v>
      </c>
      <c r="E13" s="4">
        <f>D13*(1-税率)</f>
        <v>4500</v>
      </c>
      <c r="F13" s="4">
        <v>9000</v>
      </c>
      <c r="G13" s="4">
        <f t="shared" si="1"/>
        <v>25500</v>
      </c>
      <c r="H13" s="4">
        <f>G13/(1+利率贴现率)^A13</f>
        <v>20242.722146014323</v>
      </c>
    </row>
    <row r="14" spans="1:13" x14ac:dyDescent="0.15">
      <c r="F14" s="2" t="s">
        <v>34</v>
      </c>
      <c r="G14" s="4">
        <f>G10+NPV(利率贴现率,G11:G13)</f>
        <v>4666.5904587715268</v>
      </c>
      <c r="H14" s="4">
        <f>SUM(H10:H13)</f>
        <v>4666.5904587715231</v>
      </c>
    </row>
    <row r="15" spans="1:13" x14ac:dyDescent="0.15">
      <c r="G15" s="2" t="str">
        <f>IF(G14&gt;0,"可行","不可行")</f>
        <v>可行</v>
      </c>
      <c r="H15" s="2" t="str">
        <f>IF(H14&gt;0,"可行","不可行")</f>
        <v>可行</v>
      </c>
    </row>
    <row r="17" spans="1:8" x14ac:dyDescent="0.15">
      <c r="A17" s="5" t="s">
        <v>36</v>
      </c>
      <c r="F17" t="s">
        <v>35</v>
      </c>
      <c r="G17" s="15">
        <f>IRR(G10:G13)</f>
        <v>0.13238390791822807</v>
      </c>
      <c r="H17" t="str">
        <f>IF(G17&gt;利率贴现率,"可行","不可行")</f>
        <v>可行</v>
      </c>
    </row>
    <row r="18" spans="1:8" x14ac:dyDescent="0.15">
      <c r="D18" t="s">
        <v>37</v>
      </c>
      <c r="G18" s="26"/>
    </row>
  </sheetData>
  <mergeCells count="1">
    <mergeCell ref="A1:M2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5</vt:i4>
      </vt:variant>
    </vt:vector>
  </HeadingPairs>
  <TitlesOfParts>
    <vt:vector size="8" baseType="lpstr">
      <vt:lpstr>Sheet1</vt:lpstr>
      <vt:lpstr>IRR(内部收益率)</vt:lpstr>
      <vt:lpstr>买还是不买</vt:lpstr>
      <vt:lpstr>净收益</vt:lpstr>
      <vt:lpstr>利率贴现率</vt:lpstr>
      <vt:lpstr>税率</vt:lpstr>
      <vt:lpstr>资本残值</vt:lpstr>
      <vt:lpstr>资本原值</vt:lpstr>
    </vt:vector>
  </TitlesOfParts>
  <Company>JUJUMAO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Administrators</dc:creator>
  <cp:lastModifiedBy>坤FL</cp:lastModifiedBy>
  <dcterms:created xsi:type="dcterms:W3CDTF">2008-04-15T02:40:00Z</dcterms:created>
  <dcterms:modified xsi:type="dcterms:W3CDTF">2016-02-26T14:57:56Z</dcterms:modified>
</cp:coreProperties>
</file>