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trlProps/ctrlProp5.xml" ContentType="application/vnd.ms-excel.controlpropertie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trlProps/ctrlProp6.xml" ContentType="application/vnd.ms-excel.controlproperties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1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我的坚果云\"/>
    </mc:Choice>
  </mc:AlternateContent>
  <bookViews>
    <workbookView xWindow="0" yWindow="465" windowWidth="20670" windowHeight="11700" tabRatio="722" activeTab="4"/>
  </bookViews>
  <sheets>
    <sheet name="用散点图估计Beta" sheetId="15" r:id="rId1"/>
    <sheet name="系数可调的Beat估计模型" sheetId="13" r:id="rId2"/>
    <sheet name="用LINEST函数估计Beta" sheetId="16" r:id="rId3"/>
    <sheet name="回归分析" sheetId="2" r:id="rId4"/>
    <sheet name="证券市场线" sheetId="18" r:id="rId5"/>
    <sheet name="数据" sheetId="7" r:id="rId6"/>
    <sheet name="中国股票数据" sheetId="14" r:id="rId7"/>
  </sheets>
  <functionGroups builtInGroupCount="18"/>
  <externalReferences>
    <externalReference r:id="rId8"/>
    <externalReference r:id="rId9"/>
    <externalReference r:id="rId10"/>
  </externalReferences>
  <definedNames>
    <definedName name="_xlnm._FilterDatabase" localSheetId="3" hidden="1">回归分析!#REF!</definedName>
    <definedName name="_Rf2" localSheetId="2">#REF!</definedName>
    <definedName name="_Rf2">#REF!</definedName>
    <definedName name="A">'[1]25个公司的股票组合'!$C$116</definedName>
    <definedName name="A." localSheetId="2">#REF!</definedName>
    <definedName name="A.">#REF!</definedName>
    <definedName name="AAPL_1" localSheetId="5">数据!$C$1:$C$304</definedName>
    <definedName name="AXP_美国快捷公司" localSheetId="5">数据!$D$1:$D$393</definedName>
    <definedName name="B">'[1]25个公司的股票组合'!$C$117</definedName>
    <definedName name="B." localSheetId="2">#REF!</definedName>
    <definedName name="B.">#REF!</definedName>
    <definedName name="BA_波音" localSheetId="5">数据!$E$1:$E$576</definedName>
    <definedName name="BAC_1" localSheetId="5">数据!$F$1:$F$284</definedName>
    <definedName name="C.">'[1]25个公司的股票组合'!$C$118</definedName>
    <definedName name="C.." localSheetId="2">#REF!</definedName>
    <definedName name="C..">#REF!</definedName>
    <definedName name="C_1" localSheetId="5">数据!$G$1:$G$396</definedName>
    <definedName name="CGMFX" localSheetId="5">数据!#REF!</definedName>
    <definedName name="CVX_雪佛龙石化" localSheetId="5">数据!$H$1:$H$480</definedName>
    <definedName name="D" localSheetId="2">#REF!</definedName>
    <definedName name="D">#REF!</definedName>
    <definedName name="DB" localSheetId="5">数据!$I$1:$I$126</definedName>
    <definedName name="DCA" localSheetId="5">数据!#REF!</definedName>
    <definedName name="DELL_1" localSheetId="5">数据!$J$1:$J$257</definedName>
    <definedName name="Delta">'[1]25个公司的股票组合'!$C$119</definedName>
    <definedName name="DIS_1" localSheetId="5">数据!$K$1:$K$576</definedName>
    <definedName name="F" localSheetId="5">数据!$L$1:$L$396</definedName>
    <definedName name="FCNTX" localSheetId="5">数据!#REF!</definedName>
    <definedName name="FFNOX月忠诚四合一指数" localSheetId="5">数据!$M$1:$M$124</definedName>
    <definedName name="fr">'[1]25个公司的股票组合'!$B$13</definedName>
    <definedName name="FRIAX" localSheetId="5">数据!#REF!</definedName>
    <definedName name="G" localSheetId="2">#REF!</definedName>
    <definedName name="G">#REF!</definedName>
    <definedName name="Gamma">'[1]25个公司的股票组合'!$C$120</definedName>
    <definedName name="GE_1" localSheetId="5">数据!#REF!</definedName>
    <definedName name="GE_2" localSheetId="5">数据!$N$1:$N$576</definedName>
    <definedName name="GS_1" localSheetId="5">数据!$O$1:$O$128</definedName>
    <definedName name="H15_TB_M3" localSheetId="5">数据!#REF!</definedName>
    <definedName name="H15_TB_M3_1" localSheetId="5">数据!#REF!</definedName>
    <definedName name="HBC" localSheetId="5">数据!$P$1:$P$126</definedName>
    <definedName name="HPQ_1" localSheetId="5">数据!$Q$1:$Q$396</definedName>
    <definedName name="IBM_1" localSheetId="5">数据!$R$1:$R$396</definedName>
    <definedName name="INTC_1" localSheetId="5">数据!$S$1:$S$282</definedName>
    <definedName name="JPM_1" localSheetId="5">数据!$T$1:$T$313</definedName>
    <definedName name="KO" localSheetId="5">数据!$U$1:$U$576</definedName>
    <definedName name="MCD" localSheetId="5">数据!$V$1:$V$480</definedName>
    <definedName name="MMM" localSheetId="5">数据!$W$1:$W$480</definedName>
    <definedName name="MS_1" localSheetId="5">数据!$X$1:$X$203</definedName>
    <definedName name="MSFT_1" localSheetId="5">数据!$Y$1:$Y$286</definedName>
    <definedName name="NOK_1" localSheetId="5">数据!$Z$1:$Z$177</definedName>
    <definedName name="R.." localSheetId="2">#REF!</definedName>
    <definedName name="R..">#REF!</definedName>
    <definedName name="Rf">[1]多资产!$B$4</definedName>
    <definedName name="SDB" localSheetId="2">#REF!</definedName>
    <definedName name="SDB">#REF!</definedName>
    <definedName name="SDP" localSheetId="2">#REF!</definedName>
    <definedName name="SDP">#REF!</definedName>
    <definedName name="solver_adj" localSheetId="3" hidden="1">回归分析!#REF!</definedName>
    <definedName name="solver_adj" localSheetId="1" hidden="1">系数可调的Beat估计模型!$F$2:$F$25</definedName>
    <definedName name="solver_adj" localSheetId="2" hidden="1">用LINEST函数估计Beta!#REF!</definedName>
    <definedName name="solver_adj" localSheetId="4" hidden="1">证券市场线!$C$90:$I$90</definedName>
    <definedName name="solver_cvg" localSheetId="3" hidden="1">0.0001</definedName>
    <definedName name="solver_cvg" localSheetId="1" hidden="1">0.0001</definedName>
    <definedName name="solver_cvg" localSheetId="2" hidden="1">0.0001</definedName>
    <definedName name="solver_cvg" localSheetId="4" hidden="1">0.0001</definedName>
    <definedName name="solver_drv" localSheetId="3" hidden="1">1</definedName>
    <definedName name="solver_drv" localSheetId="1" hidden="1">1</definedName>
    <definedName name="solver_drv" localSheetId="2" hidden="1">1</definedName>
    <definedName name="solver_drv" localSheetId="4" hidden="1">1</definedName>
    <definedName name="solver_eng" localSheetId="4" hidden="1">1</definedName>
    <definedName name="solver_est" localSheetId="3" hidden="1">1</definedName>
    <definedName name="solver_est" localSheetId="1" hidden="1">1</definedName>
    <definedName name="solver_est" localSheetId="2" hidden="1">1</definedName>
    <definedName name="solver_est" localSheetId="4" hidden="1">1</definedName>
    <definedName name="solver_itr" localSheetId="3" hidden="1">100</definedName>
    <definedName name="solver_itr" localSheetId="1" hidden="1">100</definedName>
    <definedName name="solver_itr" localSheetId="2" hidden="1">100</definedName>
    <definedName name="solver_itr" localSheetId="4" hidden="1">100</definedName>
    <definedName name="solver_lhs1" localSheetId="4" hidden="1">证券市场线!$J$90</definedName>
    <definedName name="solver_lhs2" localSheetId="4" hidden="1">证券市场线!$K$67</definedName>
    <definedName name="solver_lin" localSheetId="3" hidden="1">2</definedName>
    <definedName name="solver_lin" localSheetId="1" hidden="1">2</definedName>
    <definedName name="solver_lin" localSheetId="2" hidden="1">2</definedName>
    <definedName name="solver_lin" localSheetId="4" hidden="1">2</definedName>
    <definedName name="solver_mip" localSheetId="4" hidden="1">2147483647</definedName>
    <definedName name="solver_mni" localSheetId="4" hidden="1">30</definedName>
    <definedName name="solver_mrt" localSheetId="4" hidden="1">0.075</definedName>
    <definedName name="solver_msl" localSheetId="4" hidden="1">2</definedName>
    <definedName name="solver_neg" localSheetId="3" hidden="1">2</definedName>
    <definedName name="solver_neg" localSheetId="1" hidden="1">2</definedName>
    <definedName name="solver_neg" localSheetId="2" hidden="1">2</definedName>
    <definedName name="solver_neg" localSheetId="4" hidden="1">2</definedName>
    <definedName name="solver_nod" localSheetId="4" hidden="1">2147483647</definedName>
    <definedName name="solver_num" localSheetId="3" hidden="1">0</definedName>
    <definedName name="solver_num" localSheetId="1" hidden="1">0</definedName>
    <definedName name="solver_num" localSheetId="2" hidden="1">0</definedName>
    <definedName name="solver_num" localSheetId="4" hidden="1">2</definedName>
    <definedName name="solver_nwt" localSheetId="3" hidden="1">1</definedName>
    <definedName name="solver_nwt" localSheetId="1" hidden="1">1</definedName>
    <definedName name="solver_nwt" localSheetId="2" hidden="1">1</definedName>
    <definedName name="solver_nwt" localSheetId="4" hidden="1">1</definedName>
    <definedName name="solver_opt" localSheetId="3" hidden="1">回归分析!#REF!</definedName>
    <definedName name="solver_opt" localSheetId="1" hidden="1">系数可调的Beat估计模型!$B$34</definedName>
    <definedName name="solver_opt" localSheetId="2" hidden="1">用LINEST函数估计Beta!$B$34</definedName>
    <definedName name="solver_opt" localSheetId="4" hidden="1">证券市场线!$K$68</definedName>
    <definedName name="solver_pre" localSheetId="3" hidden="1">0.000001</definedName>
    <definedName name="solver_pre" localSheetId="1" hidden="1">0.000001</definedName>
    <definedName name="solver_pre" localSheetId="2" hidden="1">0.000001</definedName>
    <definedName name="solver_pre" localSheetId="4" hidden="1">0.000001</definedName>
    <definedName name="solver_rbv" localSheetId="4" hidden="1">1</definedName>
    <definedName name="solver_rel1" localSheetId="4" hidden="1">2</definedName>
    <definedName name="solver_rel2" localSheetId="4" hidden="1">3</definedName>
    <definedName name="solver_rhs1" localSheetId="4" hidden="1">1</definedName>
    <definedName name="solver_rhs2" localSheetId="4" hidden="1">0.6</definedName>
    <definedName name="solver_rlx" localSheetId="4" hidden="1">1</definedName>
    <definedName name="solver_rsd" localSheetId="4" hidden="1">0</definedName>
    <definedName name="solver_scl" localSheetId="3" hidden="1">2</definedName>
    <definedName name="solver_scl" localSheetId="1" hidden="1">2</definedName>
    <definedName name="solver_scl" localSheetId="2" hidden="1">2</definedName>
    <definedName name="solver_scl" localSheetId="4" hidden="1">2</definedName>
    <definedName name="solver_sho" localSheetId="3" hidden="1">2</definedName>
    <definedName name="solver_sho" localSheetId="1" hidden="1">2</definedName>
    <definedName name="solver_sho" localSheetId="2" hidden="1">2</definedName>
    <definedName name="solver_sho" localSheetId="4" hidden="1">2</definedName>
    <definedName name="solver_ssz" localSheetId="4" hidden="1">100</definedName>
    <definedName name="solver_tim" localSheetId="3" hidden="1">100</definedName>
    <definedName name="solver_tim" localSheetId="1" hidden="1">100</definedName>
    <definedName name="solver_tim" localSheetId="2" hidden="1">100</definedName>
    <definedName name="solver_tim" localSheetId="4" hidden="1">100</definedName>
    <definedName name="solver_tol" localSheetId="3" hidden="1">0.05</definedName>
    <definedName name="solver_tol" localSheetId="1" hidden="1">0.05</definedName>
    <definedName name="solver_tol" localSheetId="2" hidden="1">0.05</definedName>
    <definedName name="solver_tol" localSheetId="4" hidden="1">0.05</definedName>
    <definedName name="solver_typ" localSheetId="3" hidden="1">3</definedName>
    <definedName name="solver_typ" localSheetId="1" hidden="1">2</definedName>
    <definedName name="solver_typ" localSheetId="2" hidden="1">2</definedName>
    <definedName name="solver_typ" localSheetId="4" hidden="1">2</definedName>
    <definedName name="solver_val" localSheetId="3" hidden="1">1</definedName>
    <definedName name="solver_val" localSheetId="1" hidden="1">0</definedName>
    <definedName name="solver_val" localSheetId="2" hidden="1">0</definedName>
    <definedName name="solver_val" localSheetId="4" hidden="1">0</definedName>
    <definedName name="solver_ver" localSheetId="4" hidden="1">3</definedName>
    <definedName name="SP500_" localSheetId="5">数据!$A$1:$B$720</definedName>
    <definedName name="TB3MS" localSheetId="5">数据!$AG$2:$AH$23</definedName>
    <definedName name="TM_丰田" localSheetId="5">数据!$AA$1:$AA$201</definedName>
    <definedName name="UPS_1" localSheetId="5">数据!$AB$1:$AB$122</definedName>
    <definedName name="var" localSheetId="2">[2]模型!#REF!</definedName>
    <definedName name="var">[2]模型!#REF!</definedName>
    <definedName name="VC" localSheetId="2">#REF!</definedName>
    <definedName name="VC">#REF!</definedName>
    <definedName name="w">证券市场线!$C$90:$I$90</definedName>
    <definedName name="ＷB" localSheetId="2">#REF!</definedName>
    <definedName name="ＷB">#REF!</definedName>
    <definedName name="WFC_1" localSheetId="5">数据!$AC$1:$AC$302</definedName>
    <definedName name="WMT_1" localSheetId="5">数据!$AD$1:$AD$449</definedName>
    <definedName name="x1_">[3]附录_数组和矩阵!$I$88</definedName>
    <definedName name="x2_">[3]附录_数组和矩阵!$I$89</definedName>
    <definedName name="x3_">[3]附录_数组和矩阵!$I$90</definedName>
    <definedName name="XOM" localSheetId="5">数据!$AE$1:$AE$480</definedName>
    <definedName name="标准差B" localSheetId="2">#REF!</definedName>
    <definedName name="标准差B">#REF!</definedName>
    <definedName name="方协差" localSheetId="2">'[1]25个公司的股票组合'!#REF!</definedName>
    <definedName name="方协差">'[1]25个公司的股票组合'!#REF!</definedName>
    <definedName name="海螺水泥月度" localSheetId="6">中国股票数据!$H$2:$H$74</definedName>
    <definedName name="海王生物月" localSheetId="6">中国股票数据!#REF!</definedName>
    <definedName name="沪指" localSheetId="1">系数可调的Beat估计模型!$A$1:$B$26</definedName>
    <definedName name="沪指" localSheetId="2">用LINEST函数估计Beta!$A$1:$B$26</definedName>
    <definedName name="沪指月度" localSheetId="6">中国股票数据!$B$2:$B$74</definedName>
    <definedName name="浦发银行" localSheetId="1">系数可调的Beat估计模型!$C$1:$C$26</definedName>
    <definedName name="浦发银行" localSheetId="2">用LINEST函数估计Beta!$C$1:$C$26</definedName>
    <definedName name="浦发银行月" localSheetId="6">中国股票数据!$D$2:$D$74</definedName>
    <definedName name="三一重工月度" localSheetId="6">中国股票数据!$G$2:$G$74</definedName>
    <definedName name="相关系数" localSheetId="2">#REF!</definedName>
    <definedName name="相关系数">#REF!</definedName>
    <definedName name="相关系数2" localSheetId="2">#REF!</definedName>
    <definedName name="相关系数2">#REF!</definedName>
    <definedName name="雅戈尔月" localSheetId="6">中国股票数据!$I$2:$I$74</definedName>
    <definedName name="招商银行月度数据" localSheetId="6">中国股票数据!$A$2:$C$74</definedName>
    <definedName name="中金黄金月" localSheetId="6">中国股票数据!$F$2:$F$74</definedName>
    <definedName name="中信证券月" localSheetId="6">中国股票数据!$E$2:$E$74</definedName>
  </definedNames>
  <calcPr calcId="152511" iterate="1" iterateDelta="1.0000000000000001E-5" concurrentCalc="0"/>
</workbook>
</file>

<file path=xl/calcChain.xml><?xml version="1.0" encoding="utf-8"?>
<calcChain xmlns="http://schemas.openxmlformats.org/spreadsheetml/2006/main">
  <c r="AC9" i="13" l="1"/>
  <c r="AC10" i="13"/>
  <c r="I18" i="16"/>
  <c r="I19" i="16"/>
  <c r="B17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BB128" i="2"/>
  <c r="BC128" i="2"/>
  <c r="BD128" i="2"/>
  <c r="BE128" i="2"/>
  <c r="BF128" i="2"/>
  <c r="BG128" i="2"/>
  <c r="AD128" i="2"/>
  <c r="C25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BA132" i="2"/>
  <c r="BB132" i="2"/>
  <c r="BC132" i="2"/>
  <c r="BD132" i="2"/>
  <c r="BE132" i="2"/>
  <c r="BF132" i="2"/>
  <c r="BG132" i="2"/>
  <c r="AD132" i="2"/>
  <c r="B16" i="2"/>
  <c r="AC130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BB126" i="2"/>
  <c r="BC126" i="2"/>
  <c r="BD126" i="2"/>
  <c r="BE126" i="2"/>
  <c r="BF126" i="2"/>
  <c r="BG126" i="2"/>
  <c r="AD126" i="2"/>
  <c r="C24" i="2"/>
  <c r="AH24" i="7"/>
  <c r="C30" i="2"/>
  <c r="AE133" i="2"/>
  <c r="AG133" i="2"/>
  <c r="AI133" i="2"/>
  <c r="AK133" i="2"/>
  <c r="AM133" i="2"/>
  <c r="AO133" i="2"/>
  <c r="AQ133" i="2"/>
  <c r="AS133" i="2"/>
  <c r="AU133" i="2"/>
  <c r="AW133" i="2"/>
  <c r="AY133" i="2"/>
  <c r="BA133" i="2"/>
  <c r="BC133" i="2"/>
  <c r="BE133" i="2"/>
  <c r="BG133" i="2"/>
  <c r="AJ133" i="2"/>
  <c r="AP133" i="2"/>
  <c r="AT133" i="2"/>
  <c r="AX133" i="2"/>
  <c r="BB133" i="2"/>
  <c r="BF133" i="2"/>
  <c r="AF133" i="2"/>
  <c r="AH133" i="2"/>
  <c r="AL133" i="2"/>
  <c r="AN133" i="2"/>
  <c r="AR133" i="2"/>
  <c r="AV133" i="2"/>
  <c r="AZ133" i="2"/>
  <c r="BD133" i="2"/>
  <c r="AD133" i="2"/>
  <c r="AF129" i="2"/>
  <c r="AH129" i="2"/>
  <c r="AJ129" i="2"/>
  <c r="AL129" i="2"/>
  <c r="AN129" i="2"/>
  <c r="AP129" i="2"/>
  <c r="AR129" i="2"/>
  <c r="AT129" i="2"/>
  <c r="AV129" i="2"/>
  <c r="AX129" i="2"/>
  <c r="AZ129" i="2"/>
  <c r="BB129" i="2"/>
  <c r="BD129" i="2"/>
  <c r="BF129" i="2"/>
  <c r="AD129" i="2"/>
  <c r="AE129" i="2"/>
  <c r="AG129" i="2"/>
  <c r="AI129" i="2"/>
  <c r="AK129" i="2"/>
  <c r="AM129" i="2"/>
  <c r="AO129" i="2"/>
  <c r="AQ129" i="2"/>
  <c r="AS129" i="2"/>
  <c r="AU129" i="2"/>
  <c r="AW129" i="2"/>
  <c r="AY129" i="2"/>
  <c r="BA129" i="2"/>
  <c r="BC129" i="2"/>
  <c r="BE129" i="2"/>
  <c r="BG129" i="2"/>
  <c r="S1" i="13"/>
  <c r="AE2" i="18"/>
  <c r="W90" i="18"/>
  <c r="W89" i="18"/>
  <c r="J90" i="18"/>
  <c r="AD134" i="2"/>
  <c r="C29" i="2"/>
  <c r="AZ134" i="2"/>
  <c r="AL134" i="2"/>
  <c r="BB134" i="2"/>
  <c r="AT134" i="2"/>
  <c r="BE134" i="2"/>
  <c r="BA134" i="2"/>
  <c r="AW134" i="2"/>
  <c r="AS134" i="2"/>
  <c r="AK134" i="2"/>
  <c r="AG134" i="2"/>
  <c r="BD134" i="2"/>
  <c r="AV134" i="2"/>
  <c r="AN134" i="2"/>
  <c r="AH134" i="2"/>
  <c r="BF134" i="2"/>
  <c r="AX134" i="2"/>
  <c r="AP134" i="2"/>
  <c r="BG134" i="2"/>
  <c r="BC134" i="2"/>
  <c r="AY134" i="2"/>
  <c r="AU134" i="2"/>
  <c r="AQ134" i="2"/>
  <c r="AM134" i="2"/>
  <c r="AI134" i="2"/>
  <c r="AE134" i="2"/>
  <c r="AR134" i="2"/>
  <c r="AF134" i="2"/>
  <c r="AJ134" i="2"/>
  <c r="AO134" i="2"/>
  <c r="BG130" i="2"/>
  <c r="BC130" i="2"/>
  <c r="AY130" i="2"/>
  <c r="AU130" i="2"/>
  <c r="AQ130" i="2"/>
  <c r="AM130" i="2"/>
  <c r="AE130" i="2"/>
  <c r="BF130" i="2"/>
  <c r="BB130" i="2"/>
  <c r="AX130" i="2"/>
  <c r="AT130" i="2"/>
  <c r="AP130" i="2"/>
  <c r="AL130" i="2"/>
  <c r="AH130" i="2"/>
  <c r="BE130" i="2"/>
  <c r="BA130" i="2"/>
  <c r="AW130" i="2"/>
  <c r="AS130" i="2"/>
  <c r="AO130" i="2"/>
  <c r="AK130" i="2"/>
  <c r="AG130" i="2"/>
  <c r="AD130" i="2"/>
  <c r="C28" i="2"/>
  <c r="BD130" i="2"/>
  <c r="AZ130" i="2"/>
  <c r="AV130" i="2"/>
  <c r="AR130" i="2"/>
  <c r="AN130" i="2"/>
  <c r="AJ130" i="2"/>
  <c r="AF130" i="2"/>
  <c r="AI130" i="2"/>
  <c r="J66" i="18"/>
  <c r="K66" i="18"/>
  <c r="K17" i="13"/>
  <c r="B67" i="18"/>
  <c r="AC113" i="2"/>
  <c r="B152" i="2"/>
  <c r="AD113" i="2"/>
  <c r="C152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BE113" i="2"/>
  <c r="BF113" i="2"/>
  <c r="BG113" i="2"/>
  <c r="AC114" i="2"/>
  <c r="B153" i="2"/>
  <c r="AD114" i="2"/>
  <c r="C153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BE114" i="2"/>
  <c r="BF114" i="2"/>
  <c r="BG114" i="2"/>
  <c r="AC115" i="2"/>
  <c r="B154" i="2"/>
  <c r="AD115" i="2"/>
  <c r="C154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BF115" i="2"/>
  <c r="BG115" i="2"/>
  <c r="AC116" i="2"/>
  <c r="B155" i="2"/>
  <c r="AD116" i="2"/>
  <c r="C155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BF116" i="2"/>
  <c r="BG116" i="2"/>
  <c r="AC117" i="2"/>
  <c r="B156" i="2"/>
  <c r="AD117" i="2"/>
  <c r="C156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BF117" i="2"/>
  <c r="BG117" i="2"/>
  <c r="AC118" i="2"/>
  <c r="B157" i="2"/>
  <c r="AD118" i="2"/>
  <c r="C157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BB118" i="2"/>
  <c r="BC118" i="2"/>
  <c r="BD118" i="2"/>
  <c r="BE118" i="2"/>
  <c r="BF118" i="2"/>
  <c r="BG118" i="2"/>
  <c r="AC119" i="2"/>
  <c r="B158" i="2"/>
  <c r="AD119" i="2"/>
  <c r="C158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BB119" i="2"/>
  <c r="BC119" i="2"/>
  <c r="BD119" i="2"/>
  <c r="BE119" i="2"/>
  <c r="BF119" i="2"/>
  <c r="BG119" i="2"/>
  <c r="AC120" i="2"/>
  <c r="B159" i="2"/>
  <c r="AD120" i="2"/>
  <c r="C159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BB120" i="2"/>
  <c r="BC120" i="2"/>
  <c r="BD120" i="2"/>
  <c r="BE120" i="2"/>
  <c r="BF120" i="2"/>
  <c r="BG120" i="2"/>
  <c r="AC121" i="2"/>
  <c r="B160" i="2"/>
  <c r="AD121" i="2"/>
  <c r="C160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BB121" i="2"/>
  <c r="BC121" i="2"/>
  <c r="BD121" i="2"/>
  <c r="BE121" i="2"/>
  <c r="BF121" i="2"/>
  <c r="BG121" i="2"/>
  <c r="AC122" i="2"/>
  <c r="B161" i="2"/>
  <c r="AD122" i="2"/>
  <c r="C161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BB122" i="2"/>
  <c r="BC122" i="2"/>
  <c r="BD122" i="2"/>
  <c r="BE122" i="2"/>
  <c r="BF122" i="2"/>
  <c r="BG122" i="2"/>
  <c r="AC63" i="2"/>
  <c r="B102" i="2"/>
  <c r="AD63" i="2"/>
  <c r="C102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AC64" i="2"/>
  <c r="B103" i="2"/>
  <c r="AD64" i="2"/>
  <c r="C103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AC65" i="2"/>
  <c r="B104" i="2"/>
  <c r="AD65" i="2"/>
  <c r="C104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AC66" i="2"/>
  <c r="B105" i="2"/>
  <c r="AD66" i="2"/>
  <c r="C105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AC67" i="2"/>
  <c r="B106" i="2"/>
  <c r="AD67" i="2"/>
  <c r="C106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AC68" i="2"/>
  <c r="B107" i="2"/>
  <c r="AD68" i="2"/>
  <c r="C107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BF68" i="2"/>
  <c r="BG68" i="2"/>
  <c r="AC69" i="2"/>
  <c r="B108" i="2"/>
  <c r="AD69" i="2"/>
  <c r="C108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AC70" i="2"/>
  <c r="B109" i="2"/>
  <c r="AD70" i="2"/>
  <c r="C109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AC71" i="2"/>
  <c r="B110" i="2"/>
  <c r="AD71" i="2"/>
  <c r="C110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AC72" i="2"/>
  <c r="B111" i="2"/>
  <c r="AD72" i="2"/>
  <c r="C111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BF72" i="2"/>
  <c r="BG72" i="2"/>
  <c r="AC73" i="2"/>
  <c r="B112" i="2"/>
  <c r="AD73" i="2"/>
  <c r="C112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B73" i="2"/>
  <c r="BC73" i="2"/>
  <c r="BD73" i="2"/>
  <c r="BE73" i="2"/>
  <c r="BF73" i="2"/>
  <c r="BG73" i="2"/>
  <c r="AC74" i="2"/>
  <c r="B113" i="2"/>
  <c r="AD74" i="2"/>
  <c r="C113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BE74" i="2"/>
  <c r="BF74" i="2"/>
  <c r="BG74" i="2"/>
  <c r="AC75" i="2"/>
  <c r="B114" i="2"/>
  <c r="AD75" i="2"/>
  <c r="C114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BB75" i="2"/>
  <c r="BC75" i="2"/>
  <c r="BD75" i="2"/>
  <c r="BE75" i="2"/>
  <c r="BF75" i="2"/>
  <c r="BG75" i="2"/>
  <c r="AC76" i="2"/>
  <c r="B115" i="2"/>
  <c r="AD76" i="2"/>
  <c r="C115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BB76" i="2"/>
  <c r="BC76" i="2"/>
  <c r="BD76" i="2"/>
  <c r="BE76" i="2"/>
  <c r="BF76" i="2"/>
  <c r="BG76" i="2"/>
  <c r="AC77" i="2"/>
  <c r="B116" i="2"/>
  <c r="AD77" i="2"/>
  <c r="C116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BB77" i="2"/>
  <c r="BC77" i="2"/>
  <c r="BD77" i="2"/>
  <c r="BE77" i="2"/>
  <c r="BF77" i="2"/>
  <c r="BG77" i="2"/>
  <c r="AC78" i="2"/>
  <c r="B117" i="2"/>
  <c r="AD78" i="2"/>
  <c r="C117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C78" i="2"/>
  <c r="BD78" i="2"/>
  <c r="BE78" i="2"/>
  <c r="BF78" i="2"/>
  <c r="BG78" i="2"/>
  <c r="AC79" i="2"/>
  <c r="B118" i="2"/>
  <c r="AD79" i="2"/>
  <c r="C118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BB79" i="2"/>
  <c r="BC79" i="2"/>
  <c r="BD79" i="2"/>
  <c r="BE79" i="2"/>
  <c r="BF79" i="2"/>
  <c r="BG79" i="2"/>
  <c r="AC80" i="2"/>
  <c r="B119" i="2"/>
  <c r="AD80" i="2"/>
  <c r="C119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BB80" i="2"/>
  <c r="BC80" i="2"/>
  <c r="BD80" i="2"/>
  <c r="BE80" i="2"/>
  <c r="BF80" i="2"/>
  <c r="BG80" i="2"/>
  <c r="AC81" i="2"/>
  <c r="B120" i="2"/>
  <c r="AD81" i="2"/>
  <c r="C120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BB81" i="2"/>
  <c r="BC81" i="2"/>
  <c r="BD81" i="2"/>
  <c r="BE81" i="2"/>
  <c r="BF81" i="2"/>
  <c r="BG81" i="2"/>
  <c r="AC82" i="2"/>
  <c r="B121" i="2"/>
  <c r="AD82" i="2"/>
  <c r="C121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B82" i="2"/>
  <c r="BC82" i="2"/>
  <c r="BD82" i="2"/>
  <c r="BE82" i="2"/>
  <c r="BF82" i="2"/>
  <c r="BG82" i="2"/>
  <c r="AC83" i="2"/>
  <c r="B122" i="2"/>
  <c r="AD83" i="2"/>
  <c r="C122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BB83" i="2"/>
  <c r="BC83" i="2"/>
  <c r="BD83" i="2"/>
  <c r="BE83" i="2"/>
  <c r="BF83" i="2"/>
  <c r="BG83" i="2"/>
  <c r="AC84" i="2"/>
  <c r="B123" i="2"/>
  <c r="AD84" i="2"/>
  <c r="C123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BB84" i="2"/>
  <c r="BC84" i="2"/>
  <c r="BD84" i="2"/>
  <c r="BE84" i="2"/>
  <c r="BF84" i="2"/>
  <c r="BG84" i="2"/>
  <c r="AC85" i="2"/>
  <c r="B124" i="2"/>
  <c r="AD85" i="2"/>
  <c r="C124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BF85" i="2"/>
  <c r="BG85" i="2"/>
  <c r="AC86" i="2"/>
  <c r="B125" i="2"/>
  <c r="AD86" i="2"/>
  <c r="C125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BB86" i="2"/>
  <c r="BC86" i="2"/>
  <c r="BD86" i="2"/>
  <c r="BE86" i="2"/>
  <c r="BF86" i="2"/>
  <c r="BG86" i="2"/>
  <c r="AC87" i="2"/>
  <c r="B126" i="2"/>
  <c r="AD87" i="2"/>
  <c r="C126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B87" i="2"/>
  <c r="BC87" i="2"/>
  <c r="BD87" i="2"/>
  <c r="BE87" i="2"/>
  <c r="BF87" i="2"/>
  <c r="BG87" i="2"/>
  <c r="AC88" i="2"/>
  <c r="B127" i="2"/>
  <c r="AD88" i="2"/>
  <c r="C127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BF88" i="2"/>
  <c r="BG88" i="2"/>
  <c r="AC89" i="2"/>
  <c r="B128" i="2"/>
  <c r="AD89" i="2"/>
  <c r="C128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B89" i="2"/>
  <c r="BC89" i="2"/>
  <c r="BD89" i="2"/>
  <c r="BE89" i="2"/>
  <c r="BF89" i="2"/>
  <c r="BG89" i="2"/>
  <c r="AC90" i="2"/>
  <c r="B129" i="2"/>
  <c r="AD90" i="2"/>
  <c r="C129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BB90" i="2"/>
  <c r="BC90" i="2"/>
  <c r="BD90" i="2"/>
  <c r="BE90" i="2"/>
  <c r="BF90" i="2"/>
  <c r="BG90" i="2"/>
  <c r="AC91" i="2"/>
  <c r="B130" i="2"/>
  <c r="AD91" i="2"/>
  <c r="C130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BB91" i="2"/>
  <c r="BC91" i="2"/>
  <c r="BD91" i="2"/>
  <c r="BE91" i="2"/>
  <c r="BF91" i="2"/>
  <c r="BG91" i="2"/>
  <c r="AC92" i="2"/>
  <c r="B131" i="2"/>
  <c r="AD92" i="2"/>
  <c r="C131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BB92" i="2"/>
  <c r="BC92" i="2"/>
  <c r="BD92" i="2"/>
  <c r="BE92" i="2"/>
  <c r="BF92" i="2"/>
  <c r="BG92" i="2"/>
  <c r="AC93" i="2"/>
  <c r="B132" i="2"/>
  <c r="AD93" i="2"/>
  <c r="C132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B93" i="2"/>
  <c r="BC93" i="2"/>
  <c r="BD93" i="2"/>
  <c r="BE93" i="2"/>
  <c r="BF93" i="2"/>
  <c r="BG93" i="2"/>
  <c r="AC94" i="2"/>
  <c r="B133" i="2"/>
  <c r="AD94" i="2"/>
  <c r="C133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BB94" i="2"/>
  <c r="BC94" i="2"/>
  <c r="BD94" i="2"/>
  <c r="BE94" i="2"/>
  <c r="BF94" i="2"/>
  <c r="BG94" i="2"/>
  <c r="AC95" i="2"/>
  <c r="B134" i="2"/>
  <c r="AD95" i="2"/>
  <c r="C134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BB95" i="2"/>
  <c r="BC95" i="2"/>
  <c r="BD95" i="2"/>
  <c r="BE95" i="2"/>
  <c r="BF95" i="2"/>
  <c r="BG95" i="2"/>
  <c r="AC96" i="2"/>
  <c r="B135" i="2"/>
  <c r="AD96" i="2"/>
  <c r="C135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BB96" i="2"/>
  <c r="BC96" i="2"/>
  <c r="BD96" i="2"/>
  <c r="BE96" i="2"/>
  <c r="BF96" i="2"/>
  <c r="BG96" i="2"/>
  <c r="AC97" i="2"/>
  <c r="B136" i="2"/>
  <c r="AD97" i="2"/>
  <c r="C136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BE97" i="2"/>
  <c r="BF97" i="2"/>
  <c r="BG97" i="2"/>
  <c r="AC98" i="2"/>
  <c r="B137" i="2"/>
  <c r="AD98" i="2"/>
  <c r="C137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BB98" i="2"/>
  <c r="BC98" i="2"/>
  <c r="BD98" i="2"/>
  <c r="BE98" i="2"/>
  <c r="BF98" i="2"/>
  <c r="BG98" i="2"/>
  <c r="AC99" i="2"/>
  <c r="B138" i="2"/>
  <c r="AD99" i="2"/>
  <c r="C138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BB99" i="2"/>
  <c r="BC99" i="2"/>
  <c r="BD99" i="2"/>
  <c r="BE99" i="2"/>
  <c r="BF99" i="2"/>
  <c r="BG99" i="2"/>
  <c r="AC100" i="2"/>
  <c r="B139" i="2"/>
  <c r="AD100" i="2"/>
  <c r="C139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BB100" i="2"/>
  <c r="BC100" i="2"/>
  <c r="BD100" i="2"/>
  <c r="BE100" i="2"/>
  <c r="BF100" i="2"/>
  <c r="BG100" i="2"/>
  <c r="AC101" i="2"/>
  <c r="B140" i="2"/>
  <c r="AD101" i="2"/>
  <c r="C140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BB101" i="2"/>
  <c r="BC101" i="2"/>
  <c r="BD101" i="2"/>
  <c r="BE101" i="2"/>
  <c r="BF101" i="2"/>
  <c r="BG101" i="2"/>
  <c r="AC102" i="2"/>
  <c r="B141" i="2"/>
  <c r="AD102" i="2"/>
  <c r="C141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BB102" i="2"/>
  <c r="BC102" i="2"/>
  <c r="BD102" i="2"/>
  <c r="BE102" i="2"/>
  <c r="BF102" i="2"/>
  <c r="BG102" i="2"/>
  <c r="AC103" i="2"/>
  <c r="B142" i="2"/>
  <c r="AD103" i="2"/>
  <c r="C142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BB103" i="2"/>
  <c r="BC103" i="2"/>
  <c r="BD103" i="2"/>
  <c r="BE103" i="2"/>
  <c r="BF103" i="2"/>
  <c r="BG103" i="2"/>
  <c r="AC104" i="2"/>
  <c r="B143" i="2"/>
  <c r="AD104" i="2"/>
  <c r="C143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BE104" i="2"/>
  <c r="BF104" i="2"/>
  <c r="BG104" i="2"/>
  <c r="AC105" i="2"/>
  <c r="B144" i="2"/>
  <c r="AD105" i="2"/>
  <c r="C144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BE105" i="2"/>
  <c r="BF105" i="2"/>
  <c r="BG105" i="2"/>
  <c r="AC106" i="2"/>
  <c r="B145" i="2"/>
  <c r="AD106" i="2"/>
  <c r="C145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BE106" i="2"/>
  <c r="BF106" i="2"/>
  <c r="BG106" i="2"/>
  <c r="AC107" i="2"/>
  <c r="B146" i="2"/>
  <c r="AD107" i="2"/>
  <c r="C146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BE107" i="2"/>
  <c r="BF107" i="2"/>
  <c r="BG107" i="2"/>
  <c r="AC108" i="2"/>
  <c r="B147" i="2"/>
  <c r="AD108" i="2"/>
  <c r="C147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BE108" i="2"/>
  <c r="BF108" i="2"/>
  <c r="BG108" i="2"/>
  <c r="AC109" i="2"/>
  <c r="B148" i="2"/>
  <c r="AD109" i="2"/>
  <c r="C148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BE109" i="2"/>
  <c r="BF109" i="2"/>
  <c r="BG109" i="2"/>
  <c r="AC110" i="2"/>
  <c r="B149" i="2"/>
  <c r="AD110" i="2"/>
  <c r="C149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BE110" i="2"/>
  <c r="BF110" i="2"/>
  <c r="BG110" i="2"/>
  <c r="AC111" i="2"/>
  <c r="B150" i="2"/>
  <c r="AD111" i="2"/>
  <c r="C150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BE111" i="2"/>
  <c r="BF111" i="2"/>
  <c r="BG111" i="2"/>
  <c r="AC112" i="2"/>
  <c r="B151" i="2"/>
  <c r="AD112" i="2"/>
  <c r="C151" i="2"/>
  <c r="E151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BE112" i="2"/>
  <c r="BF112" i="2"/>
  <c r="BG112" i="2"/>
  <c r="AF1" i="7"/>
  <c r="C74" i="16"/>
  <c r="B74" i="16"/>
  <c r="A74" i="16"/>
  <c r="C73" i="16"/>
  <c r="B73" i="16"/>
  <c r="A73" i="16"/>
  <c r="C72" i="16"/>
  <c r="B72" i="16"/>
  <c r="A72" i="16"/>
  <c r="C71" i="16"/>
  <c r="B71" i="16"/>
  <c r="A71" i="16"/>
  <c r="C70" i="16"/>
  <c r="B70" i="16"/>
  <c r="A70" i="16"/>
  <c r="C69" i="16"/>
  <c r="B69" i="16"/>
  <c r="A69" i="16"/>
  <c r="C68" i="16"/>
  <c r="B68" i="16"/>
  <c r="A68" i="16"/>
  <c r="C67" i="16"/>
  <c r="B67" i="16"/>
  <c r="A67" i="16"/>
  <c r="C66" i="16"/>
  <c r="B66" i="16"/>
  <c r="A66" i="16"/>
  <c r="C65" i="16"/>
  <c r="B65" i="16"/>
  <c r="A65" i="16"/>
  <c r="C64" i="16"/>
  <c r="B64" i="16"/>
  <c r="A64" i="16"/>
  <c r="C63" i="16"/>
  <c r="B63" i="16"/>
  <c r="A63" i="16"/>
  <c r="C62" i="16"/>
  <c r="B62" i="16"/>
  <c r="A62" i="16"/>
  <c r="C61" i="16"/>
  <c r="B61" i="16"/>
  <c r="A61" i="16"/>
  <c r="C60" i="16"/>
  <c r="B60" i="16"/>
  <c r="A60" i="16"/>
  <c r="C59" i="16"/>
  <c r="B59" i="16"/>
  <c r="A59" i="16"/>
  <c r="C58" i="16"/>
  <c r="B58" i="16"/>
  <c r="A58" i="16"/>
  <c r="C57" i="16"/>
  <c r="B57" i="16"/>
  <c r="A57" i="16"/>
  <c r="C56" i="16"/>
  <c r="B56" i="16"/>
  <c r="A56" i="16"/>
  <c r="C55" i="16"/>
  <c r="B55" i="16"/>
  <c r="A55" i="16"/>
  <c r="C54" i="16"/>
  <c r="B54" i="16"/>
  <c r="A54" i="16"/>
  <c r="C53" i="16"/>
  <c r="B53" i="16"/>
  <c r="A53" i="16"/>
  <c r="C52" i="16"/>
  <c r="B52" i="16"/>
  <c r="A52" i="16"/>
  <c r="C51" i="16"/>
  <c r="B51" i="16"/>
  <c r="A51" i="16"/>
  <c r="C50" i="16"/>
  <c r="B50" i="16"/>
  <c r="A50" i="16"/>
  <c r="C49" i="16"/>
  <c r="B49" i="16"/>
  <c r="A49" i="16"/>
  <c r="C48" i="16"/>
  <c r="B48" i="16"/>
  <c r="A48" i="16"/>
  <c r="C47" i="16"/>
  <c r="B47" i="16"/>
  <c r="A47" i="16"/>
  <c r="C46" i="16"/>
  <c r="B46" i="16"/>
  <c r="A46" i="16"/>
  <c r="C45" i="16"/>
  <c r="B45" i="16"/>
  <c r="A45" i="16"/>
  <c r="C44" i="16"/>
  <c r="B44" i="16"/>
  <c r="A44" i="16"/>
  <c r="C43" i="16"/>
  <c r="B43" i="16"/>
  <c r="A43" i="16"/>
  <c r="C42" i="16"/>
  <c r="B42" i="16"/>
  <c r="A42" i="16"/>
  <c r="C41" i="16"/>
  <c r="B41" i="16"/>
  <c r="A41" i="16"/>
  <c r="C40" i="16"/>
  <c r="B40" i="16"/>
  <c r="A40" i="16"/>
  <c r="C39" i="16"/>
  <c r="B39" i="16"/>
  <c r="A39" i="16"/>
  <c r="C38" i="16"/>
  <c r="B38" i="16"/>
  <c r="A38" i="16"/>
  <c r="C37" i="16"/>
  <c r="B37" i="16"/>
  <c r="A37" i="16"/>
  <c r="C36" i="16"/>
  <c r="B36" i="16"/>
  <c r="A36" i="16"/>
  <c r="C35" i="16"/>
  <c r="B35" i="16"/>
  <c r="A35" i="16"/>
  <c r="C34" i="16"/>
  <c r="B34" i="16"/>
  <c r="A34" i="16"/>
  <c r="C33" i="16"/>
  <c r="B33" i="16"/>
  <c r="A33" i="16"/>
  <c r="C32" i="16"/>
  <c r="B32" i="16"/>
  <c r="A32" i="16"/>
  <c r="C31" i="16"/>
  <c r="B31" i="16"/>
  <c r="A31" i="16"/>
  <c r="C30" i="16"/>
  <c r="B30" i="16"/>
  <c r="A30" i="16"/>
  <c r="C29" i="16"/>
  <c r="B29" i="16"/>
  <c r="A29" i="16"/>
  <c r="C28" i="16"/>
  <c r="B28" i="16"/>
  <c r="A28" i="16"/>
  <c r="C27" i="16"/>
  <c r="B27" i="16"/>
  <c r="A27" i="16"/>
  <c r="C26" i="16"/>
  <c r="B26" i="16"/>
  <c r="A26" i="16"/>
  <c r="C25" i="16"/>
  <c r="B25" i="16"/>
  <c r="A25" i="16"/>
  <c r="C24" i="16"/>
  <c r="B24" i="16"/>
  <c r="A24" i="16"/>
  <c r="C23" i="16"/>
  <c r="B23" i="16"/>
  <c r="A23" i="16"/>
  <c r="C22" i="16"/>
  <c r="B22" i="16"/>
  <c r="A22" i="16"/>
  <c r="C21" i="16"/>
  <c r="B21" i="16"/>
  <c r="A21" i="16"/>
  <c r="C20" i="16"/>
  <c r="B20" i="16"/>
  <c r="A20" i="16"/>
  <c r="C19" i="16"/>
  <c r="B19" i="16"/>
  <c r="A19" i="16"/>
  <c r="C18" i="16"/>
  <c r="B18" i="16"/>
  <c r="A18" i="16"/>
  <c r="C17" i="16"/>
  <c r="B17" i="16"/>
  <c r="A17" i="16"/>
  <c r="C16" i="16"/>
  <c r="B16" i="16"/>
  <c r="A16" i="16"/>
  <c r="C15" i="16"/>
  <c r="B15" i="16"/>
  <c r="A15" i="16"/>
  <c r="C14" i="16"/>
  <c r="B14" i="16"/>
  <c r="A14" i="16"/>
  <c r="C13" i="16"/>
  <c r="B13" i="16"/>
  <c r="A13" i="16"/>
  <c r="C12" i="16"/>
  <c r="B12" i="16"/>
  <c r="A12" i="16"/>
  <c r="C11" i="16"/>
  <c r="B11" i="16"/>
  <c r="A11" i="16"/>
  <c r="C10" i="16"/>
  <c r="B10" i="16"/>
  <c r="A10" i="16"/>
  <c r="C9" i="16"/>
  <c r="B9" i="16"/>
  <c r="A9" i="16"/>
  <c r="C8" i="16"/>
  <c r="B8" i="16"/>
  <c r="A8" i="16"/>
  <c r="C7" i="16"/>
  <c r="B7" i="16"/>
  <c r="A7" i="16"/>
  <c r="C6" i="16"/>
  <c r="B6" i="16"/>
  <c r="A6" i="16"/>
  <c r="C5" i="16"/>
  <c r="B5" i="16"/>
  <c r="A5" i="16"/>
  <c r="C4" i="16"/>
  <c r="B4" i="16"/>
  <c r="A4" i="16"/>
  <c r="C3" i="16"/>
  <c r="B3" i="16"/>
  <c r="A3" i="16"/>
  <c r="C2" i="16"/>
  <c r="B2" i="16"/>
  <c r="A2" i="16"/>
  <c r="C1" i="16"/>
  <c r="B1" i="16"/>
  <c r="K19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" i="13"/>
  <c r="E2" i="13"/>
  <c r="C1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" i="13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R26" i="13"/>
  <c r="A27" i="13"/>
  <c r="R27" i="13"/>
  <c r="A28" i="13"/>
  <c r="R28" i="13"/>
  <c r="A29" i="13"/>
  <c r="R29" i="13"/>
  <c r="A30" i="13"/>
  <c r="R30" i="13"/>
  <c r="A31" i="13"/>
  <c r="R31" i="13"/>
  <c r="A32" i="13"/>
  <c r="R32" i="13"/>
  <c r="A33" i="13"/>
  <c r="R33" i="13"/>
  <c r="A34" i="13"/>
  <c r="R34" i="13"/>
  <c r="A35" i="13"/>
  <c r="R35" i="13"/>
  <c r="A36" i="13"/>
  <c r="R36" i="13"/>
  <c r="A37" i="13"/>
  <c r="R37" i="13"/>
  <c r="A38" i="13"/>
  <c r="R38" i="13"/>
  <c r="A39" i="13"/>
  <c r="R39" i="13"/>
  <c r="A40" i="13"/>
  <c r="R40" i="13"/>
  <c r="A41" i="13"/>
  <c r="R41" i="13"/>
  <c r="A42" i="13"/>
  <c r="R42" i="13"/>
  <c r="A43" i="13"/>
  <c r="R43" i="13"/>
  <c r="A44" i="13"/>
  <c r="R44" i="13"/>
  <c r="A45" i="13"/>
  <c r="R45" i="13"/>
  <c r="A46" i="13"/>
  <c r="R46" i="13"/>
  <c r="A47" i="13"/>
  <c r="R47" i="13"/>
  <c r="A48" i="13"/>
  <c r="R48" i="13"/>
  <c r="A49" i="13"/>
  <c r="R49" i="13"/>
  <c r="A50" i="13"/>
  <c r="R50" i="13"/>
  <c r="A51" i="13"/>
  <c r="R51" i="13"/>
  <c r="A52" i="13"/>
  <c r="R52" i="13"/>
  <c r="A53" i="13"/>
  <c r="R53" i="13"/>
  <c r="A54" i="13"/>
  <c r="R54" i="13"/>
  <c r="A55" i="13"/>
  <c r="R55" i="13"/>
  <c r="A56" i="13"/>
  <c r="R56" i="13"/>
  <c r="A57" i="13"/>
  <c r="R57" i="13"/>
  <c r="A58" i="13"/>
  <c r="R58" i="13"/>
  <c r="A59" i="13"/>
  <c r="R59" i="13"/>
  <c r="A60" i="13"/>
  <c r="R60" i="13"/>
  <c r="A61" i="13"/>
  <c r="R61" i="13"/>
  <c r="A62" i="13"/>
  <c r="R62" i="13"/>
  <c r="A63" i="13"/>
  <c r="R63" i="13"/>
  <c r="A64" i="13"/>
  <c r="R64" i="13"/>
  <c r="A65" i="13"/>
  <c r="R65" i="13"/>
  <c r="A66" i="13"/>
  <c r="R66" i="13"/>
  <c r="A67" i="13"/>
  <c r="R67" i="13"/>
  <c r="A68" i="13"/>
  <c r="R68" i="13"/>
  <c r="A69" i="13"/>
  <c r="R69" i="13"/>
  <c r="A70" i="13"/>
  <c r="R70" i="13"/>
  <c r="A71" i="13"/>
  <c r="R71" i="13"/>
  <c r="A72" i="13"/>
  <c r="R72" i="13"/>
  <c r="A73" i="13"/>
  <c r="R73" i="13"/>
  <c r="A74" i="13"/>
  <c r="B1" i="13"/>
  <c r="E3" i="15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K3" i="14"/>
  <c r="J4" i="18"/>
  <c r="L3" i="14"/>
  <c r="C4" i="18"/>
  <c r="M3" i="14"/>
  <c r="D4" i="18"/>
  <c r="N3" i="14"/>
  <c r="E4" i="18"/>
  <c r="O3" i="14"/>
  <c r="F4" i="18"/>
  <c r="P3" i="14"/>
  <c r="G4" i="18"/>
  <c r="Q3" i="14"/>
  <c r="H4" i="18"/>
  <c r="R3" i="14"/>
  <c r="I4" i="18"/>
  <c r="K4" i="14"/>
  <c r="J5" i="18"/>
  <c r="L4" i="14"/>
  <c r="C5" i="18"/>
  <c r="M4" i="14"/>
  <c r="D5" i="18"/>
  <c r="N4" i="14"/>
  <c r="E5" i="18"/>
  <c r="O4" i="14"/>
  <c r="F5" i="18"/>
  <c r="P4" i="14"/>
  <c r="G5" i="18"/>
  <c r="Q4" i="14"/>
  <c r="H5" i="18"/>
  <c r="R4" i="14"/>
  <c r="I5" i="18"/>
  <c r="K5" i="14"/>
  <c r="J6" i="18"/>
  <c r="L5" i="14"/>
  <c r="C6" i="18"/>
  <c r="M5" i="14"/>
  <c r="D6" i="18"/>
  <c r="N5" i="14"/>
  <c r="E6" i="18"/>
  <c r="O5" i="14"/>
  <c r="F6" i="18"/>
  <c r="P5" i="14"/>
  <c r="G6" i="18"/>
  <c r="Q5" i="14"/>
  <c r="H6" i="18"/>
  <c r="R5" i="14"/>
  <c r="I6" i="18"/>
  <c r="K6" i="14"/>
  <c r="J7" i="18"/>
  <c r="L6" i="14"/>
  <c r="C7" i="18"/>
  <c r="M6" i="14"/>
  <c r="D7" i="18"/>
  <c r="N6" i="14"/>
  <c r="E7" i="18"/>
  <c r="O6" i="14"/>
  <c r="F7" i="18"/>
  <c r="P6" i="14"/>
  <c r="G7" i="18"/>
  <c r="Q6" i="14"/>
  <c r="H7" i="18"/>
  <c r="R6" i="14"/>
  <c r="I7" i="18"/>
  <c r="K7" i="14"/>
  <c r="J8" i="18"/>
  <c r="L7" i="14"/>
  <c r="C8" i="18"/>
  <c r="M7" i="14"/>
  <c r="D8" i="18"/>
  <c r="N7" i="14"/>
  <c r="E8" i="18"/>
  <c r="O7" i="14"/>
  <c r="F8" i="18"/>
  <c r="P7" i="14"/>
  <c r="G8" i="18"/>
  <c r="Q7" i="14"/>
  <c r="H8" i="18"/>
  <c r="R7" i="14"/>
  <c r="I8" i="18"/>
  <c r="K8" i="14"/>
  <c r="J9" i="18"/>
  <c r="L8" i="14"/>
  <c r="C9" i="18"/>
  <c r="M8" i="14"/>
  <c r="D9" i="18"/>
  <c r="N8" i="14"/>
  <c r="E9" i="18"/>
  <c r="O8" i="14"/>
  <c r="F9" i="18"/>
  <c r="P8" i="14"/>
  <c r="G9" i="18"/>
  <c r="Q8" i="14"/>
  <c r="H9" i="18"/>
  <c r="R8" i="14"/>
  <c r="I9" i="18"/>
  <c r="K9" i="14"/>
  <c r="J10" i="18"/>
  <c r="L9" i="14"/>
  <c r="C10" i="18"/>
  <c r="M9" i="14"/>
  <c r="D10" i="18"/>
  <c r="N9" i="14"/>
  <c r="E10" i="18"/>
  <c r="O9" i="14"/>
  <c r="F10" i="18"/>
  <c r="P9" i="14"/>
  <c r="G10" i="18"/>
  <c r="Q9" i="14"/>
  <c r="H10" i="18"/>
  <c r="R9" i="14"/>
  <c r="I10" i="18"/>
  <c r="K10" i="14"/>
  <c r="J11" i="18"/>
  <c r="L10" i="14"/>
  <c r="C11" i="18"/>
  <c r="M10" i="14"/>
  <c r="D11" i="18"/>
  <c r="N10" i="14"/>
  <c r="E11" i="18"/>
  <c r="O10" i="14"/>
  <c r="F11" i="18"/>
  <c r="P10" i="14"/>
  <c r="G11" i="18"/>
  <c r="Q10" i="14"/>
  <c r="H11" i="18"/>
  <c r="R10" i="14"/>
  <c r="I11" i="18"/>
  <c r="K11" i="14"/>
  <c r="J12" i="18"/>
  <c r="L11" i="14"/>
  <c r="C12" i="18"/>
  <c r="M11" i="14"/>
  <c r="D12" i="18"/>
  <c r="N11" i="14"/>
  <c r="E12" i="18"/>
  <c r="O11" i="14"/>
  <c r="F12" i="18"/>
  <c r="P11" i="14"/>
  <c r="G12" i="18"/>
  <c r="Q11" i="14"/>
  <c r="H12" i="18"/>
  <c r="R11" i="14"/>
  <c r="I12" i="18"/>
  <c r="K12" i="14"/>
  <c r="J13" i="18"/>
  <c r="L12" i="14"/>
  <c r="C13" i="18"/>
  <c r="M12" i="14"/>
  <c r="D13" i="18"/>
  <c r="N12" i="14"/>
  <c r="E13" i="18"/>
  <c r="O12" i="14"/>
  <c r="F13" i="18"/>
  <c r="P12" i="14"/>
  <c r="G13" i="18"/>
  <c r="Q12" i="14"/>
  <c r="H13" i="18"/>
  <c r="R12" i="14"/>
  <c r="I13" i="18"/>
  <c r="K13" i="14"/>
  <c r="J14" i="18"/>
  <c r="L13" i="14"/>
  <c r="C14" i="18"/>
  <c r="M13" i="14"/>
  <c r="D14" i="18"/>
  <c r="N13" i="14"/>
  <c r="E14" i="18"/>
  <c r="O13" i="14"/>
  <c r="F14" i="18"/>
  <c r="P13" i="14"/>
  <c r="G14" i="18"/>
  <c r="Q13" i="14"/>
  <c r="H14" i="18"/>
  <c r="R13" i="14"/>
  <c r="I14" i="18"/>
  <c r="K14" i="14"/>
  <c r="J15" i="18"/>
  <c r="L14" i="14"/>
  <c r="C15" i="18"/>
  <c r="M14" i="14"/>
  <c r="D15" i="18"/>
  <c r="N14" i="14"/>
  <c r="E15" i="18"/>
  <c r="O14" i="14"/>
  <c r="F15" i="18"/>
  <c r="P14" i="14"/>
  <c r="G15" i="18"/>
  <c r="Q14" i="14"/>
  <c r="H15" i="18"/>
  <c r="R14" i="14"/>
  <c r="I15" i="18"/>
  <c r="K15" i="14"/>
  <c r="J16" i="18"/>
  <c r="L15" i="14"/>
  <c r="C16" i="18"/>
  <c r="M15" i="14"/>
  <c r="D16" i="18"/>
  <c r="N15" i="14"/>
  <c r="E16" i="18"/>
  <c r="O15" i="14"/>
  <c r="F16" i="18"/>
  <c r="P15" i="14"/>
  <c r="G16" i="18"/>
  <c r="Q15" i="14"/>
  <c r="H16" i="18"/>
  <c r="R15" i="14"/>
  <c r="I16" i="18"/>
  <c r="K16" i="14"/>
  <c r="J17" i="18"/>
  <c r="L16" i="14"/>
  <c r="C17" i="18"/>
  <c r="M16" i="14"/>
  <c r="D17" i="18"/>
  <c r="N16" i="14"/>
  <c r="E17" i="18"/>
  <c r="O16" i="14"/>
  <c r="F17" i="18"/>
  <c r="P16" i="14"/>
  <c r="G17" i="18"/>
  <c r="Q16" i="14"/>
  <c r="H17" i="18"/>
  <c r="R16" i="14"/>
  <c r="I17" i="18"/>
  <c r="K17" i="14"/>
  <c r="J18" i="18"/>
  <c r="L17" i="14"/>
  <c r="C18" i="18"/>
  <c r="M17" i="14"/>
  <c r="D18" i="18"/>
  <c r="N17" i="14"/>
  <c r="E18" i="18"/>
  <c r="O17" i="14"/>
  <c r="F18" i="18"/>
  <c r="P17" i="14"/>
  <c r="G18" i="18"/>
  <c r="Q17" i="14"/>
  <c r="H18" i="18"/>
  <c r="R17" i="14"/>
  <c r="I18" i="18"/>
  <c r="K18" i="14"/>
  <c r="J19" i="18"/>
  <c r="L18" i="14"/>
  <c r="C19" i="18"/>
  <c r="M18" i="14"/>
  <c r="D19" i="18"/>
  <c r="N18" i="14"/>
  <c r="E19" i="18"/>
  <c r="O18" i="14"/>
  <c r="F19" i="18"/>
  <c r="P18" i="14"/>
  <c r="G19" i="18"/>
  <c r="Q18" i="14"/>
  <c r="H19" i="18"/>
  <c r="R18" i="14"/>
  <c r="I19" i="18"/>
  <c r="K19" i="14"/>
  <c r="J20" i="18"/>
  <c r="L19" i="14"/>
  <c r="C20" i="18"/>
  <c r="M19" i="14"/>
  <c r="D20" i="18"/>
  <c r="N19" i="14"/>
  <c r="E20" i="18"/>
  <c r="O19" i="14"/>
  <c r="F20" i="18"/>
  <c r="P19" i="14"/>
  <c r="G20" i="18"/>
  <c r="Q19" i="14"/>
  <c r="H20" i="18"/>
  <c r="R19" i="14"/>
  <c r="I20" i="18"/>
  <c r="K20" i="14"/>
  <c r="J21" i="18"/>
  <c r="L20" i="14"/>
  <c r="C21" i="18"/>
  <c r="M20" i="14"/>
  <c r="D21" i="18"/>
  <c r="N20" i="14"/>
  <c r="E21" i="18"/>
  <c r="O20" i="14"/>
  <c r="F21" i="18"/>
  <c r="P20" i="14"/>
  <c r="G21" i="18"/>
  <c r="Q20" i="14"/>
  <c r="H21" i="18"/>
  <c r="R20" i="14"/>
  <c r="I21" i="18"/>
  <c r="K21" i="14"/>
  <c r="J22" i="18"/>
  <c r="L21" i="14"/>
  <c r="C22" i="18"/>
  <c r="M21" i="14"/>
  <c r="D22" i="18"/>
  <c r="N21" i="14"/>
  <c r="E22" i="18"/>
  <c r="O21" i="14"/>
  <c r="F22" i="18"/>
  <c r="P21" i="14"/>
  <c r="G22" i="18"/>
  <c r="Q21" i="14"/>
  <c r="H22" i="18"/>
  <c r="R21" i="14"/>
  <c r="I22" i="18"/>
  <c r="K22" i="14"/>
  <c r="J23" i="18"/>
  <c r="L22" i="14"/>
  <c r="C23" i="18"/>
  <c r="M22" i="14"/>
  <c r="D23" i="18"/>
  <c r="N22" i="14"/>
  <c r="E23" i="18"/>
  <c r="O22" i="14"/>
  <c r="F23" i="18"/>
  <c r="P22" i="14"/>
  <c r="G23" i="18"/>
  <c r="Q22" i="14"/>
  <c r="H23" i="18"/>
  <c r="R22" i="14"/>
  <c r="I23" i="18"/>
  <c r="K23" i="14"/>
  <c r="J24" i="18"/>
  <c r="L23" i="14"/>
  <c r="C24" i="18"/>
  <c r="M23" i="14"/>
  <c r="D24" i="18"/>
  <c r="N23" i="14"/>
  <c r="E24" i="18"/>
  <c r="O23" i="14"/>
  <c r="F24" i="18"/>
  <c r="P23" i="14"/>
  <c r="G24" i="18"/>
  <c r="Q23" i="14"/>
  <c r="H24" i="18"/>
  <c r="R23" i="14"/>
  <c r="I24" i="18"/>
  <c r="K24" i="14"/>
  <c r="J25" i="18"/>
  <c r="L24" i="14"/>
  <c r="C25" i="18"/>
  <c r="M24" i="14"/>
  <c r="D25" i="18"/>
  <c r="N24" i="14"/>
  <c r="E25" i="18"/>
  <c r="O24" i="14"/>
  <c r="F25" i="18"/>
  <c r="P24" i="14"/>
  <c r="G25" i="18"/>
  <c r="Q24" i="14"/>
  <c r="H25" i="18"/>
  <c r="R24" i="14"/>
  <c r="I25" i="18"/>
  <c r="K25" i="14"/>
  <c r="J26" i="18"/>
  <c r="L25" i="14"/>
  <c r="C26" i="18"/>
  <c r="M25" i="14"/>
  <c r="D26" i="18"/>
  <c r="N25" i="14"/>
  <c r="E26" i="18"/>
  <c r="O25" i="14"/>
  <c r="F26" i="18"/>
  <c r="P25" i="14"/>
  <c r="G26" i="18"/>
  <c r="Q25" i="14"/>
  <c r="H26" i="18"/>
  <c r="R25" i="14"/>
  <c r="I26" i="18"/>
  <c r="K26" i="14"/>
  <c r="J27" i="18"/>
  <c r="L26" i="14"/>
  <c r="C27" i="18"/>
  <c r="M26" i="14"/>
  <c r="D27" i="18"/>
  <c r="N26" i="14"/>
  <c r="E27" i="18"/>
  <c r="O26" i="14"/>
  <c r="F27" i="18"/>
  <c r="P26" i="14"/>
  <c r="G27" i="18"/>
  <c r="Q26" i="14"/>
  <c r="H27" i="18"/>
  <c r="R26" i="14"/>
  <c r="I27" i="18"/>
  <c r="K27" i="14"/>
  <c r="J28" i="18"/>
  <c r="L27" i="14"/>
  <c r="C28" i="18"/>
  <c r="M27" i="14"/>
  <c r="D28" i="18"/>
  <c r="N27" i="14"/>
  <c r="E28" i="18"/>
  <c r="O27" i="14"/>
  <c r="F28" i="18"/>
  <c r="P27" i="14"/>
  <c r="G28" i="18"/>
  <c r="Q27" i="14"/>
  <c r="H28" i="18"/>
  <c r="R27" i="14"/>
  <c r="I28" i="18"/>
  <c r="K28" i="14"/>
  <c r="J29" i="18"/>
  <c r="L28" i="14"/>
  <c r="C29" i="18"/>
  <c r="M28" i="14"/>
  <c r="D29" i="18"/>
  <c r="N28" i="14"/>
  <c r="E29" i="18"/>
  <c r="O28" i="14"/>
  <c r="F29" i="18"/>
  <c r="P28" i="14"/>
  <c r="G29" i="18"/>
  <c r="Q28" i="14"/>
  <c r="H29" i="18"/>
  <c r="R28" i="14"/>
  <c r="I29" i="18"/>
  <c r="K29" i="14"/>
  <c r="J30" i="18"/>
  <c r="L29" i="14"/>
  <c r="C30" i="18"/>
  <c r="M29" i="14"/>
  <c r="D30" i="18"/>
  <c r="N29" i="14"/>
  <c r="E30" i="18"/>
  <c r="O29" i="14"/>
  <c r="F30" i="18"/>
  <c r="P29" i="14"/>
  <c r="G30" i="18"/>
  <c r="Q29" i="14"/>
  <c r="H30" i="18"/>
  <c r="R29" i="14"/>
  <c r="I30" i="18"/>
  <c r="K30" i="14"/>
  <c r="J31" i="18"/>
  <c r="L30" i="14"/>
  <c r="C31" i="18"/>
  <c r="M30" i="14"/>
  <c r="D31" i="18"/>
  <c r="N30" i="14"/>
  <c r="E31" i="18"/>
  <c r="O30" i="14"/>
  <c r="F31" i="18"/>
  <c r="P30" i="14"/>
  <c r="G31" i="18"/>
  <c r="Q30" i="14"/>
  <c r="H31" i="18"/>
  <c r="R30" i="14"/>
  <c r="I31" i="18"/>
  <c r="K31" i="14"/>
  <c r="J32" i="18"/>
  <c r="L31" i="14"/>
  <c r="C32" i="18"/>
  <c r="M31" i="14"/>
  <c r="D32" i="18"/>
  <c r="N31" i="14"/>
  <c r="E32" i="18"/>
  <c r="O31" i="14"/>
  <c r="F32" i="18"/>
  <c r="P31" i="14"/>
  <c r="G32" i="18"/>
  <c r="Q31" i="14"/>
  <c r="H32" i="18"/>
  <c r="R31" i="14"/>
  <c r="I32" i="18"/>
  <c r="K32" i="14"/>
  <c r="J33" i="18"/>
  <c r="L32" i="14"/>
  <c r="C33" i="18"/>
  <c r="M32" i="14"/>
  <c r="D33" i="18"/>
  <c r="N32" i="14"/>
  <c r="E33" i="18"/>
  <c r="O32" i="14"/>
  <c r="F33" i="18"/>
  <c r="P32" i="14"/>
  <c r="G33" i="18"/>
  <c r="Q32" i="14"/>
  <c r="H33" i="18"/>
  <c r="R32" i="14"/>
  <c r="I33" i="18"/>
  <c r="K33" i="14"/>
  <c r="J34" i="18"/>
  <c r="L33" i="14"/>
  <c r="C34" i="18"/>
  <c r="M33" i="14"/>
  <c r="D34" i="18"/>
  <c r="N33" i="14"/>
  <c r="E34" i="18"/>
  <c r="O33" i="14"/>
  <c r="F34" i="18"/>
  <c r="P33" i="14"/>
  <c r="G34" i="18"/>
  <c r="Q33" i="14"/>
  <c r="H34" i="18"/>
  <c r="R33" i="14"/>
  <c r="I34" i="18"/>
  <c r="K34" i="14"/>
  <c r="J35" i="18"/>
  <c r="L34" i="14"/>
  <c r="C35" i="18"/>
  <c r="M34" i="14"/>
  <c r="D35" i="18"/>
  <c r="N34" i="14"/>
  <c r="E35" i="18"/>
  <c r="O34" i="14"/>
  <c r="F35" i="18"/>
  <c r="P34" i="14"/>
  <c r="G35" i="18"/>
  <c r="Q34" i="14"/>
  <c r="H35" i="18"/>
  <c r="R34" i="14"/>
  <c r="I35" i="18"/>
  <c r="K35" i="14"/>
  <c r="J36" i="18"/>
  <c r="L35" i="14"/>
  <c r="C36" i="18"/>
  <c r="M35" i="14"/>
  <c r="D36" i="18"/>
  <c r="N35" i="14"/>
  <c r="E36" i="18"/>
  <c r="O35" i="14"/>
  <c r="F36" i="18"/>
  <c r="P35" i="14"/>
  <c r="G36" i="18"/>
  <c r="Q35" i="14"/>
  <c r="H36" i="18"/>
  <c r="R35" i="14"/>
  <c r="I36" i="18"/>
  <c r="K36" i="14"/>
  <c r="J37" i="18"/>
  <c r="L36" i="14"/>
  <c r="C37" i="18"/>
  <c r="M36" i="14"/>
  <c r="D37" i="18"/>
  <c r="N36" i="14"/>
  <c r="E37" i="18"/>
  <c r="O36" i="14"/>
  <c r="F37" i="18"/>
  <c r="P36" i="14"/>
  <c r="G37" i="18"/>
  <c r="Q36" i="14"/>
  <c r="H37" i="18"/>
  <c r="R36" i="14"/>
  <c r="I37" i="18"/>
  <c r="K37" i="14"/>
  <c r="J38" i="18"/>
  <c r="L37" i="14"/>
  <c r="C38" i="18"/>
  <c r="M37" i="14"/>
  <c r="D38" i="18"/>
  <c r="N37" i="14"/>
  <c r="E38" i="18"/>
  <c r="O37" i="14"/>
  <c r="F38" i="18"/>
  <c r="P37" i="14"/>
  <c r="G38" i="18"/>
  <c r="Q37" i="14"/>
  <c r="H38" i="18"/>
  <c r="R37" i="14"/>
  <c r="I38" i="18"/>
  <c r="K38" i="14"/>
  <c r="J39" i="18"/>
  <c r="L38" i="14"/>
  <c r="C39" i="18"/>
  <c r="M38" i="14"/>
  <c r="D39" i="18"/>
  <c r="N38" i="14"/>
  <c r="E39" i="18"/>
  <c r="O38" i="14"/>
  <c r="F39" i="18"/>
  <c r="P38" i="14"/>
  <c r="G39" i="18"/>
  <c r="Q38" i="14"/>
  <c r="H39" i="18"/>
  <c r="R38" i="14"/>
  <c r="I39" i="18"/>
  <c r="K39" i="14"/>
  <c r="J40" i="18"/>
  <c r="L39" i="14"/>
  <c r="C40" i="18"/>
  <c r="M39" i="14"/>
  <c r="D40" i="18"/>
  <c r="N39" i="14"/>
  <c r="E40" i="18"/>
  <c r="O39" i="14"/>
  <c r="F40" i="18"/>
  <c r="P39" i="14"/>
  <c r="G40" i="18"/>
  <c r="Q39" i="14"/>
  <c r="H40" i="18"/>
  <c r="R39" i="14"/>
  <c r="I40" i="18"/>
  <c r="K40" i="14"/>
  <c r="J41" i="18"/>
  <c r="L40" i="14"/>
  <c r="C41" i="18"/>
  <c r="M40" i="14"/>
  <c r="D41" i="18"/>
  <c r="N40" i="14"/>
  <c r="E41" i="18"/>
  <c r="O40" i="14"/>
  <c r="F41" i="18"/>
  <c r="P40" i="14"/>
  <c r="G41" i="18"/>
  <c r="Q40" i="14"/>
  <c r="H41" i="18"/>
  <c r="R40" i="14"/>
  <c r="I41" i="18"/>
  <c r="K41" i="14"/>
  <c r="J42" i="18"/>
  <c r="L41" i="14"/>
  <c r="C42" i="18"/>
  <c r="M41" i="14"/>
  <c r="D42" i="18"/>
  <c r="N41" i="14"/>
  <c r="E42" i="18"/>
  <c r="O41" i="14"/>
  <c r="F42" i="18"/>
  <c r="P41" i="14"/>
  <c r="G42" i="18"/>
  <c r="Q41" i="14"/>
  <c r="H42" i="18"/>
  <c r="R41" i="14"/>
  <c r="I42" i="18"/>
  <c r="K42" i="14"/>
  <c r="J43" i="18"/>
  <c r="L42" i="14"/>
  <c r="C43" i="18"/>
  <c r="M42" i="14"/>
  <c r="D43" i="18"/>
  <c r="N42" i="14"/>
  <c r="E43" i="18"/>
  <c r="O42" i="14"/>
  <c r="F43" i="18"/>
  <c r="P42" i="14"/>
  <c r="G43" i="18"/>
  <c r="Q42" i="14"/>
  <c r="H43" i="18"/>
  <c r="R42" i="14"/>
  <c r="I43" i="18"/>
  <c r="K43" i="14"/>
  <c r="J44" i="18"/>
  <c r="L43" i="14"/>
  <c r="C44" i="18"/>
  <c r="M43" i="14"/>
  <c r="D44" i="18"/>
  <c r="N43" i="14"/>
  <c r="E44" i="18"/>
  <c r="O43" i="14"/>
  <c r="F44" i="18"/>
  <c r="P43" i="14"/>
  <c r="G44" i="18"/>
  <c r="Q43" i="14"/>
  <c r="H44" i="18"/>
  <c r="R43" i="14"/>
  <c r="I44" i="18"/>
  <c r="K44" i="14"/>
  <c r="J45" i="18"/>
  <c r="L44" i="14"/>
  <c r="C45" i="18"/>
  <c r="M44" i="14"/>
  <c r="D45" i="18"/>
  <c r="N44" i="14"/>
  <c r="E45" i="18"/>
  <c r="O44" i="14"/>
  <c r="F45" i="18"/>
  <c r="P44" i="14"/>
  <c r="G45" i="18"/>
  <c r="Q44" i="14"/>
  <c r="H45" i="18"/>
  <c r="R44" i="14"/>
  <c r="I45" i="18"/>
  <c r="K45" i="14"/>
  <c r="J46" i="18"/>
  <c r="L45" i="14"/>
  <c r="C46" i="18"/>
  <c r="M45" i="14"/>
  <c r="D46" i="18"/>
  <c r="N45" i="14"/>
  <c r="E46" i="18"/>
  <c r="O45" i="14"/>
  <c r="F46" i="18"/>
  <c r="P45" i="14"/>
  <c r="G46" i="18"/>
  <c r="Q45" i="14"/>
  <c r="H46" i="18"/>
  <c r="R45" i="14"/>
  <c r="I46" i="18"/>
  <c r="K46" i="14"/>
  <c r="J47" i="18"/>
  <c r="L46" i="14"/>
  <c r="C47" i="18"/>
  <c r="M46" i="14"/>
  <c r="D47" i="18"/>
  <c r="N46" i="14"/>
  <c r="E47" i="18"/>
  <c r="O46" i="14"/>
  <c r="F47" i="18"/>
  <c r="P46" i="14"/>
  <c r="G47" i="18"/>
  <c r="Q46" i="14"/>
  <c r="H47" i="18"/>
  <c r="R46" i="14"/>
  <c r="I47" i="18"/>
  <c r="K47" i="14"/>
  <c r="J48" i="18"/>
  <c r="L47" i="14"/>
  <c r="C48" i="18"/>
  <c r="M47" i="14"/>
  <c r="D48" i="18"/>
  <c r="N47" i="14"/>
  <c r="E48" i="18"/>
  <c r="O47" i="14"/>
  <c r="F48" i="18"/>
  <c r="P47" i="14"/>
  <c r="G48" i="18"/>
  <c r="Q47" i="14"/>
  <c r="H48" i="18"/>
  <c r="R47" i="14"/>
  <c r="I48" i="18"/>
  <c r="K48" i="14"/>
  <c r="J49" i="18"/>
  <c r="L48" i="14"/>
  <c r="C49" i="18"/>
  <c r="M48" i="14"/>
  <c r="D49" i="18"/>
  <c r="N48" i="14"/>
  <c r="E49" i="18"/>
  <c r="O48" i="14"/>
  <c r="F49" i="18"/>
  <c r="P48" i="14"/>
  <c r="G49" i="18"/>
  <c r="Q48" i="14"/>
  <c r="H49" i="18"/>
  <c r="R48" i="14"/>
  <c r="I49" i="18"/>
  <c r="K49" i="14"/>
  <c r="J50" i="18"/>
  <c r="L49" i="14"/>
  <c r="C50" i="18"/>
  <c r="M49" i="14"/>
  <c r="D50" i="18"/>
  <c r="N49" i="14"/>
  <c r="E50" i="18"/>
  <c r="O49" i="14"/>
  <c r="F50" i="18"/>
  <c r="P49" i="14"/>
  <c r="G50" i="18"/>
  <c r="Q49" i="14"/>
  <c r="H50" i="18"/>
  <c r="R49" i="14"/>
  <c r="I50" i="18"/>
  <c r="K50" i="14"/>
  <c r="J51" i="18"/>
  <c r="L50" i="14"/>
  <c r="C51" i="18"/>
  <c r="M50" i="14"/>
  <c r="D51" i="18"/>
  <c r="N50" i="14"/>
  <c r="E51" i="18"/>
  <c r="O50" i="14"/>
  <c r="F51" i="18"/>
  <c r="P50" i="14"/>
  <c r="G51" i="18"/>
  <c r="Q50" i="14"/>
  <c r="H51" i="18"/>
  <c r="R50" i="14"/>
  <c r="I51" i="18"/>
  <c r="K51" i="14"/>
  <c r="J52" i="18"/>
  <c r="L51" i="14"/>
  <c r="C52" i="18"/>
  <c r="M51" i="14"/>
  <c r="D52" i="18"/>
  <c r="N51" i="14"/>
  <c r="E52" i="18"/>
  <c r="O51" i="14"/>
  <c r="F52" i="18"/>
  <c r="P51" i="14"/>
  <c r="G52" i="18"/>
  <c r="Q51" i="14"/>
  <c r="H52" i="18"/>
  <c r="R51" i="14"/>
  <c r="I52" i="18"/>
  <c r="K52" i="14"/>
  <c r="J53" i="18"/>
  <c r="L52" i="14"/>
  <c r="C53" i="18"/>
  <c r="M52" i="14"/>
  <c r="D53" i="18"/>
  <c r="N52" i="14"/>
  <c r="E53" i="18"/>
  <c r="O52" i="14"/>
  <c r="F53" i="18"/>
  <c r="P52" i="14"/>
  <c r="G53" i="18"/>
  <c r="Q52" i="14"/>
  <c r="H53" i="18"/>
  <c r="R52" i="14"/>
  <c r="I53" i="18"/>
  <c r="K53" i="14"/>
  <c r="J54" i="18"/>
  <c r="L53" i="14"/>
  <c r="C54" i="18"/>
  <c r="M53" i="14"/>
  <c r="D54" i="18"/>
  <c r="N53" i="14"/>
  <c r="E54" i="18"/>
  <c r="O53" i="14"/>
  <c r="F54" i="18"/>
  <c r="P53" i="14"/>
  <c r="G54" i="18"/>
  <c r="Q53" i="14"/>
  <c r="H54" i="18"/>
  <c r="R53" i="14"/>
  <c r="I54" i="18"/>
  <c r="K54" i="14"/>
  <c r="J55" i="18"/>
  <c r="L54" i="14"/>
  <c r="C55" i="18"/>
  <c r="M54" i="14"/>
  <c r="D55" i="18"/>
  <c r="N54" i="14"/>
  <c r="E55" i="18"/>
  <c r="O54" i="14"/>
  <c r="F55" i="18"/>
  <c r="P54" i="14"/>
  <c r="G55" i="18"/>
  <c r="Q54" i="14"/>
  <c r="H55" i="18"/>
  <c r="R54" i="14"/>
  <c r="I55" i="18"/>
  <c r="K55" i="14"/>
  <c r="J56" i="18"/>
  <c r="L55" i="14"/>
  <c r="C56" i="18"/>
  <c r="M55" i="14"/>
  <c r="D56" i="18"/>
  <c r="N55" i="14"/>
  <c r="E56" i="18"/>
  <c r="O55" i="14"/>
  <c r="F56" i="18"/>
  <c r="P55" i="14"/>
  <c r="G56" i="18"/>
  <c r="Q55" i="14"/>
  <c r="H56" i="18"/>
  <c r="R55" i="14"/>
  <c r="I56" i="18"/>
  <c r="K56" i="14"/>
  <c r="J57" i="18"/>
  <c r="L56" i="14"/>
  <c r="C57" i="18"/>
  <c r="M56" i="14"/>
  <c r="D57" i="18"/>
  <c r="N56" i="14"/>
  <c r="E57" i="18"/>
  <c r="O56" i="14"/>
  <c r="F57" i="18"/>
  <c r="P56" i="14"/>
  <c r="G57" i="18"/>
  <c r="Q56" i="14"/>
  <c r="H57" i="18"/>
  <c r="R56" i="14"/>
  <c r="I57" i="18"/>
  <c r="K57" i="14"/>
  <c r="J58" i="18"/>
  <c r="L57" i="14"/>
  <c r="C58" i="18"/>
  <c r="M57" i="14"/>
  <c r="D58" i="18"/>
  <c r="N57" i="14"/>
  <c r="E58" i="18"/>
  <c r="O57" i="14"/>
  <c r="F58" i="18"/>
  <c r="P57" i="14"/>
  <c r="G58" i="18"/>
  <c r="Q57" i="14"/>
  <c r="H58" i="18"/>
  <c r="R57" i="14"/>
  <c r="I58" i="18"/>
  <c r="K58" i="14"/>
  <c r="J59" i="18"/>
  <c r="L58" i="14"/>
  <c r="C59" i="18"/>
  <c r="M58" i="14"/>
  <c r="D59" i="18"/>
  <c r="N58" i="14"/>
  <c r="E59" i="18"/>
  <c r="O58" i="14"/>
  <c r="F59" i="18"/>
  <c r="P58" i="14"/>
  <c r="G59" i="18"/>
  <c r="Q58" i="14"/>
  <c r="H59" i="18"/>
  <c r="R58" i="14"/>
  <c r="I59" i="18"/>
  <c r="K59" i="14"/>
  <c r="J60" i="18"/>
  <c r="L59" i="14"/>
  <c r="C60" i="18"/>
  <c r="M59" i="14"/>
  <c r="D60" i="18"/>
  <c r="N59" i="14"/>
  <c r="E60" i="18"/>
  <c r="O59" i="14"/>
  <c r="F60" i="18"/>
  <c r="P59" i="14"/>
  <c r="G60" i="18"/>
  <c r="Q59" i="14"/>
  <c r="H60" i="18"/>
  <c r="R59" i="14"/>
  <c r="I60" i="18"/>
  <c r="K60" i="14"/>
  <c r="J61" i="18"/>
  <c r="L60" i="14"/>
  <c r="C61" i="18"/>
  <c r="M60" i="14"/>
  <c r="D61" i="18"/>
  <c r="N60" i="14"/>
  <c r="E61" i="18"/>
  <c r="O60" i="14"/>
  <c r="F61" i="18"/>
  <c r="P60" i="14"/>
  <c r="G61" i="18"/>
  <c r="Q60" i="14"/>
  <c r="H61" i="18"/>
  <c r="R60" i="14"/>
  <c r="I61" i="18"/>
  <c r="K61" i="14"/>
  <c r="J62" i="18"/>
  <c r="L61" i="14"/>
  <c r="C62" i="18"/>
  <c r="M61" i="14"/>
  <c r="D62" i="18"/>
  <c r="N61" i="14"/>
  <c r="E62" i="18"/>
  <c r="O61" i="14"/>
  <c r="F62" i="18"/>
  <c r="P61" i="14"/>
  <c r="G62" i="18"/>
  <c r="Q61" i="14"/>
  <c r="H62" i="18"/>
  <c r="R61" i="14"/>
  <c r="I62" i="18"/>
  <c r="K62" i="14"/>
  <c r="L62" i="14"/>
  <c r="M62" i="14"/>
  <c r="N62" i="14"/>
  <c r="O62" i="14"/>
  <c r="P62" i="14"/>
  <c r="Q62" i="14"/>
  <c r="R62" i="14"/>
  <c r="K63" i="14"/>
  <c r="L63" i="14"/>
  <c r="M63" i="14"/>
  <c r="N63" i="14"/>
  <c r="O63" i="14"/>
  <c r="P63" i="14"/>
  <c r="Q63" i="14"/>
  <c r="R63" i="14"/>
  <c r="K64" i="14"/>
  <c r="L64" i="14"/>
  <c r="M64" i="14"/>
  <c r="N64" i="14"/>
  <c r="O64" i="14"/>
  <c r="P64" i="14"/>
  <c r="Q64" i="14"/>
  <c r="R64" i="14"/>
  <c r="K65" i="14"/>
  <c r="L65" i="14"/>
  <c r="M65" i="14"/>
  <c r="N65" i="14"/>
  <c r="O65" i="14"/>
  <c r="P65" i="14"/>
  <c r="Q65" i="14"/>
  <c r="R65" i="14"/>
  <c r="K66" i="14"/>
  <c r="L66" i="14"/>
  <c r="M66" i="14"/>
  <c r="N66" i="14"/>
  <c r="O66" i="14"/>
  <c r="P66" i="14"/>
  <c r="Q66" i="14"/>
  <c r="R66" i="14"/>
  <c r="K67" i="14"/>
  <c r="L67" i="14"/>
  <c r="M67" i="14"/>
  <c r="N67" i="14"/>
  <c r="O67" i="14"/>
  <c r="P67" i="14"/>
  <c r="Q67" i="14"/>
  <c r="R67" i="14"/>
  <c r="K68" i="14"/>
  <c r="L68" i="14"/>
  <c r="M68" i="14"/>
  <c r="N68" i="14"/>
  <c r="O68" i="14"/>
  <c r="P68" i="14"/>
  <c r="Q68" i="14"/>
  <c r="R68" i="14"/>
  <c r="K69" i="14"/>
  <c r="L69" i="14"/>
  <c r="M69" i="14"/>
  <c r="N69" i="14"/>
  <c r="O69" i="14"/>
  <c r="P69" i="14"/>
  <c r="Q69" i="14"/>
  <c r="R69" i="14"/>
  <c r="K70" i="14"/>
  <c r="L70" i="14"/>
  <c r="M70" i="14"/>
  <c r="N70" i="14"/>
  <c r="O70" i="14"/>
  <c r="P70" i="14"/>
  <c r="Q70" i="14"/>
  <c r="R70" i="14"/>
  <c r="K71" i="14"/>
  <c r="L71" i="14"/>
  <c r="M71" i="14"/>
  <c r="N71" i="14"/>
  <c r="O71" i="14"/>
  <c r="P71" i="14"/>
  <c r="Q71" i="14"/>
  <c r="R71" i="14"/>
  <c r="K72" i="14"/>
  <c r="L72" i="14"/>
  <c r="M72" i="14"/>
  <c r="N72" i="14"/>
  <c r="O72" i="14"/>
  <c r="P72" i="14"/>
  <c r="Q72" i="14"/>
  <c r="R72" i="14"/>
  <c r="K73" i="14"/>
  <c r="L73" i="14"/>
  <c r="M73" i="14"/>
  <c r="N73" i="14"/>
  <c r="O73" i="14"/>
  <c r="P73" i="14"/>
  <c r="Q73" i="14"/>
  <c r="R73" i="14"/>
  <c r="L2" i="14"/>
  <c r="M2" i="14"/>
  <c r="N2" i="14"/>
  <c r="O2" i="14"/>
  <c r="P2" i="14"/>
  <c r="Q2" i="14"/>
  <c r="R2" i="14"/>
  <c r="K2" i="14"/>
  <c r="A2" i="15"/>
  <c r="L1" i="14"/>
  <c r="C2" i="18"/>
  <c r="M1" i="14"/>
  <c r="D2" i="18"/>
  <c r="N1" i="14"/>
  <c r="E2" i="18"/>
  <c r="O1" i="14"/>
  <c r="F2" i="18"/>
  <c r="P1" i="14"/>
  <c r="G2" i="18"/>
  <c r="Q1" i="14"/>
  <c r="H2" i="18"/>
  <c r="R1" i="14"/>
  <c r="I2" i="18"/>
  <c r="K1" i="14"/>
  <c r="J3" i="14"/>
  <c r="B4" i="18"/>
  <c r="J4" i="14"/>
  <c r="B5" i="18"/>
  <c r="J5" i="14"/>
  <c r="B6" i="18"/>
  <c r="J6" i="14"/>
  <c r="B7" i="18"/>
  <c r="J7" i="14"/>
  <c r="B8" i="18"/>
  <c r="J8" i="14"/>
  <c r="B9" i="18"/>
  <c r="J9" i="14"/>
  <c r="B10" i="18"/>
  <c r="J10" i="14"/>
  <c r="B11" i="18"/>
  <c r="J11" i="14"/>
  <c r="B12" i="18"/>
  <c r="J12" i="14"/>
  <c r="B13" i="18"/>
  <c r="J13" i="14"/>
  <c r="B14" i="18"/>
  <c r="J14" i="14"/>
  <c r="B15" i="18"/>
  <c r="J15" i="14"/>
  <c r="B16" i="18"/>
  <c r="J16" i="14"/>
  <c r="B17" i="18"/>
  <c r="J17" i="14"/>
  <c r="B18" i="18"/>
  <c r="J18" i="14"/>
  <c r="B19" i="18"/>
  <c r="J19" i="14"/>
  <c r="B20" i="18"/>
  <c r="J20" i="14"/>
  <c r="B21" i="18"/>
  <c r="J21" i="14"/>
  <c r="B22" i="18"/>
  <c r="J22" i="14"/>
  <c r="B23" i="18"/>
  <c r="J23" i="14"/>
  <c r="B24" i="18"/>
  <c r="J24" i="14"/>
  <c r="B25" i="18"/>
  <c r="J25" i="14"/>
  <c r="B26" i="18"/>
  <c r="J26" i="14"/>
  <c r="B27" i="18"/>
  <c r="J27" i="14"/>
  <c r="B28" i="18"/>
  <c r="J28" i="14"/>
  <c r="B29" i="18"/>
  <c r="J29" i="14"/>
  <c r="B30" i="18"/>
  <c r="J30" i="14"/>
  <c r="B31" i="18"/>
  <c r="J31" i="14"/>
  <c r="B32" i="18"/>
  <c r="J32" i="14"/>
  <c r="B33" i="18"/>
  <c r="J33" i="14"/>
  <c r="B34" i="18"/>
  <c r="J34" i="14"/>
  <c r="B35" i="18"/>
  <c r="J35" i="14"/>
  <c r="B36" i="18"/>
  <c r="J36" i="14"/>
  <c r="B37" i="18"/>
  <c r="J37" i="14"/>
  <c r="B38" i="18"/>
  <c r="J38" i="14"/>
  <c r="B39" i="18"/>
  <c r="J39" i="14"/>
  <c r="B40" i="18"/>
  <c r="J40" i="14"/>
  <c r="B41" i="18"/>
  <c r="J41" i="14"/>
  <c r="B42" i="18"/>
  <c r="J42" i="14"/>
  <c r="B43" i="18"/>
  <c r="J43" i="14"/>
  <c r="B44" i="18"/>
  <c r="J44" i="14"/>
  <c r="B45" i="18"/>
  <c r="J45" i="14"/>
  <c r="B46" i="18"/>
  <c r="J46" i="14"/>
  <c r="B47" i="18"/>
  <c r="J47" i="14"/>
  <c r="B48" i="18"/>
  <c r="J48" i="14"/>
  <c r="B49" i="18"/>
  <c r="J49" i="14"/>
  <c r="B50" i="18"/>
  <c r="J50" i="14"/>
  <c r="B51" i="18"/>
  <c r="J51" i="14"/>
  <c r="B52" i="18"/>
  <c r="J52" i="14"/>
  <c r="B53" i="18"/>
  <c r="J53" i="14"/>
  <c r="B54" i="18"/>
  <c r="J54" i="14"/>
  <c r="B55" i="18"/>
  <c r="J55" i="14"/>
  <c r="B56" i="18"/>
  <c r="J56" i="14"/>
  <c r="B57" i="18"/>
  <c r="J57" i="14"/>
  <c r="B58" i="18"/>
  <c r="J58" i="14"/>
  <c r="B59" i="18"/>
  <c r="J59" i="14"/>
  <c r="B60" i="18"/>
  <c r="J60" i="14"/>
  <c r="B61" i="18"/>
  <c r="J61" i="14"/>
  <c r="B62" i="18"/>
  <c r="J62" i="14"/>
  <c r="J63" i="14"/>
  <c r="J64" i="14"/>
  <c r="J65" i="14"/>
  <c r="J66" i="14"/>
  <c r="J67" i="14"/>
  <c r="J68" i="14"/>
  <c r="J69" i="14"/>
  <c r="J70" i="14"/>
  <c r="J71" i="14"/>
  <c r="J72" i="14"/>
  <c r="J73" i="14"/>
  <c r="J74" i="14"/>
  <c r="J2" i="14"/>
  <c r="B3" i="18"/>
  <c r="B75" i="14"/>
  <c r="R25" i="13"/>
  <c r="E25" i="13"/>
  <c r="R24" i="13"/>
  <c r="D24" i="13"/>
  <c r="S24" i="13"/>
  <c r="R23" i="13"/>
  <c r="E23" i="13"/>
  <c r="R22" i="13"/>
  <c r="D22" i="13"/>
  <c r="S22" i="13"/>
  <c r="R21" i="13"/>
  <c r="E21" i="13"/>
  <c r="R20" i="13"/>
  <c r="D20" i="13"/>
  <c r="S20" i="13"/>
  <c r="R19" i="13"/>
  <c r="E19" i="13"/>
  <c r="R18" i="13"/>
  <c r="D18" i="13"/>
  <c r="S18" i="13"/>
  <c r="R17" i="13"/>
  <c r="E17" i="13"/>
  <c r="R16" i="13"/>
  <c r="D16" i="13"/>
  <c r="S16" i="13"/>
  <c r="R15" i="13"/>
  <c r="E15" i="13"/>
  <c r="R14" i="13"/>
  <c r="D14" i="13"/>
  <c r="S14" i="13"/>
  <c r="R13" i="13"/>
  <c r="E13" i="13"/>
  <c r="R12" i="13"/>
  <c r="D12" i="13"/>
  <c r="S12" i="13"/>
  <c r="R11" i="13"/>
  <c r="E11" i="13"/>
  <c r="R10" i="13"/>
  <c r="D10" i="13"/>
  <c r="S10" i="13"/>
  <c r="R9" i="13"/>
  <c r="E9" i="13"/>
  <c r="R8" i="13"/>
  <c r="D8" i="13"/>
  <c r="S8" i="13"/>
  <c r="R7" i="13"/>
  <c r="E7" i="13"/>
  <c r="R6" i="13"/>
  <c r="D6" i="13"/>
  <c r="S6" i="13"/>
  <c r="R5" i="13"/>
  <c r="E5" i="13"/>
  <c r="R4" i="13"/>
  <c r="D4" i="13"/>
  <c r="S4" i="13"/>
  <c r="R3" i="13"/>
  <c r="E3" i="13"/>
  <c r="R2" i="13"/>
  <c r="D2" i="13"/>
  <c r="S2" i="13"/>
  <c r="AD50" i="2"/>
  <c r="C89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AD51" i="2"/>
  <c r="C90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AD52" i="2"/>
  <c r="C91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AD53" i="2"/>
  <c r="C92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AD54" i="2"/>
  <c r="C93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AD55" i="2"/>
  <c r="C94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AD56" i="2"/>
  <c r="C95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AD57" i="2"/>
  <c r="C96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AD58" i="2"/>
  <c r="C97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AD59" i="2"/>
  <c r="C98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AD60" i="2"/>
  <c r="C99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AD61" i="2"/>
  <c r="C100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AD62" i="2"/>
  <c r="C101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AD2" i="2"/>
  <c r="C41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AD4" i="2"/>
  <c r="C43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AD5" i="2"/>
  <c r="C44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AD6" i="2"/>
  <c r="C45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AD7" i="2"/>
  <c r="C46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AD8" i="2"/>
  <c r="C47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AD9" i="2"/>
  <c r="C48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AD10" i="2"/>
  <c r="C49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AD11" i="2"/>
  <c r="C50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AD12" i="2"/>
  <c r="C51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AD13" i="2"/>
  <c r="C52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AD14" i="2"/>
  <c r="C53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AD15" i="2"/>
  <c r="C54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AD16" i="2"/>
  <c r="C55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AD17" i="2"/>
  <c r="C56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AD18" i="2"/>
  <c r="C57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AD19" i="2"/>
  <c r="C58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AD20" i="2"/>
  <c r="C59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AD21" i="2"/>
  <c r="C60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AD22" i="2"/>
  <c r="C61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AD23" i="2"/>
  <c r="C62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AD24" i="2"/>
  <c r="C63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AD25" i="2"/>
  <c r="C64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AD26" i="2"/>
  <c r="C65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AD27" i="2"/>
  <c r="C66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AD28" i="2"/>
  <c r="C67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AD29" i="2"/>
  <c r="C68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AD30" i="2"/>
  <c r="C69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AD31" i="2"/>
  <c r="C70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AD32" i="2"/>
  <c r="C71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AD33" i="2"/>
  <c r="C72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AD34" i="2"/>
  <c r="C73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AD35" i="2"/>
  <c r="C74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AD36" i="2"/>
  <c r="C75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AD37" i="2"/>
  <c r="C76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AD38" i="2"/>
  <c r="C77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AD39" i="2"/>
  <c r="C78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AD40" i="2"/>
  <c r="C79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AD41" i="2"/>
  <c r="C80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AD42" i="2"/>
  <c r="C81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AD43" i="2"/>
  <c r="C82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AD44" i="2"/>
  <c r="C83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AD45" i="2"/>
  <c r="C84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AE1" i="2"/>
  <c r="AA3" i="2"/>
  <c r="AF1" i="2"/>
  <c r="AA4" i="2"/>
  <c r="AG1" i="2"/>
  <c r="AA5" i="2"/>
  <c r="AH1" i="2"/>
  <c r="AA6" i="2"/>
  <c r="AI1" i="2"/>
  <c r="AA7" i="2"/>
  <c r="AJ1" i="2"/>
  <c r="AA8" i="2"/>
  <c r="AK1" i="2"/>
  <c r="AL1" i="2"/>
  <c r="AA10" i="2"/>
  <c r="AM1" i="2"/>
  <c r="AA11" i="2"/>
  <c r="AN1" i="2"/>
  <c r="AA12" i="2"/>
  <c r="AO1" i="2"/>
  <c r="AA13" i="2"/>
  <c r="AP1" i="2"/>
  <c r="AA14" i="2"/>
  <c r="AQ1" i="2"/>
  <c r="AA15" i="2"/>
  <c r="AR1" i="2"/>
  <c r="AA16" i="2"/>
  <c r="AS1" i="2"/>
  <c r="AA17" i="2"/>
  <c r="AT1" i="2"/>
  <c r="AA18" i="2"/>
  <c r="AU1" i="2"/>
  <c r="AA19" i="2"/>
  <c r="AV1" i="2"/>
  <c r="AA20" i="2"/>
  <c r="AW1" i="2"/>
  <c r="AA21" i="2"/>
  <c r="AX1" i="2"/>
  <c r="AA22" i="2"/>
  <c r="AY1" i="2"/>
  <c r="AA23" i="2"/>
  <c r="AZ1" i="2"/>
  <c r="AA24" i="2"/>
  <c r="BA1" i="2"/>
  <c r="AA25" i="2"/>
  <c r="BB1" i="2"/>
  <c r="AA26" i="2"/>
  <c r="BC1" i="2"/>
  <c r="AA27" i="2"/>
  <c r="BD1" i="2"/>
  <c r="AA28" i="2"/>
  <c r="BE1" i="2"/>
  <c r="AA29" i="2"/>
  <c r="BF1" i="2"/>
  <c r="AA30" i="2"/>
  <c r="BG1" i="2"/>
  <c r="AA31" i="2"/>
  <c r="BH1" i="2"/>
  <c r="AA32" i="2"/>
  <c r="AD1" i="2"/>
  <c r="AA2" i="2"/>
  <c r="AC51" i="2"/>
  <c r="B90" i="2"/>
  <c r="AC52" i="2"/>
  <c r="B91" i="2"/>
  <c r="AC53" i="2"/>
  <c r="B92" i="2"/>
  <c r="AC54" i="2"/>
  <c r="B93" i="2"/>
  <c r="AC55" i="2"/>
  <c r="B94" i="2"/>
  <c r="AC56" i="2"/>
  <c r="B95" i="2"/>
  <c r="AC57" i="2"/>
  <c r="B96" i="2"/>
  <c r="AC58" i="2"/>
  <c r="B97" i="2"/>
  <c r="AC59" i="2"/>
  <c r="B98" i="2"/>
  <c r="AC60" i="2"/>
  <c r="B99" i="2"/>
  <c r="AC61" i="2"/>
  <c r="B100" i="2"/>
  <c r="AC62" i="2"/>
  <c r="B101" i="2"/>
  <c r="AC3" i="2"/>
  <c r="B42" i="2"/>
  <c r="AC4" i="2"/>
  <c r="B43" i="2"/>
  <c r="AC5" i="2"/>
  <c r="B44" i="2"/>
  <c r="AC6" i="2"/>
  <c r="B45" i="2"/>
  <c r="AC7" i="2"/>
  <c r="B46" i="2"/>
  <c r="AC8" i="2"/>
  <c r="B47" i="2"/>
  <c r="AC9" i="2"/>
  <c r="B48" i="2"/>
  <c r="AC10" i="2"/>
  <c r="B49" i="2"/>
  <c r="AC11" i="2"/>
  <c r="B50" i="2"/>
  <c r="AC12" i="2"/>
  <c r="B51" i="2"/>
  <c r="AC13" i="2"/>
  <c r="B52" i="2"/>
  <c r="AC14" i="2"/>
  <c r="B53" i="2"/>
  <c r="AC15" i="2"/>
  <c r="B54" i="2"/>
  <c r="AC16" i="2"/>
  <c r="B55" i="2"/>
  <c r="AC17" i="2"/>
  <c r="B56" i="2"/>
  <c r="AC18" i="2"/>
  <c r="B57" i="2"/>
  <c r="AC19" i="2"/>
  <c r="B58" i="2"/>
  <c r="AC20" i="2"/>
  <c r="B59" i="2"/>
  <c r="AC21" i="2"/>
  <c r="B60" i="2"/>
  <c r="AC22" i="2"/>
  <c r="B61" i="2"/>
  <c r="AC23" i="2"/>
  <c r="B62" i="2"/>
  <c r="AC24" i="2"/>
  <c r="B63" i="2"/>
  <c r="AC25" i="2"/>
  <c r="B64" i="2"/>
  <c r="AC26" i="2"/>
  <c r="B65" i="2"/>
  <c r="AC27" i="2"/>
  <c r="B66" i="2"/>
  <c r="AC28" i="2"/>
  <c r="B67" i="2"/>
  <c r="AC29" i="2"/>
  <c r="B68" i="2"/>
  <c r="AC30" i="2"/>
  <c r="B69" i="2"/>
  <c r="AC31" i="2"/>
  <c r="B70" i="2"/>
  <c r="AC32" i="2"/>
  <c r="B71" i="2"/>
  <c r="AC33" i="2"/>
  <c r="B72" i="2"/>
  <c r="AC34" i="2"/>
  <c r="B73" i="2"/>
  <c r="AC35" i="2"/>
  <c r="B74" i="2"/>
  <c r="AC36" i="2"/>
  <c r="B75" i="2"/>
  <c r="AC37" i="2"/>
  <c r="B76" i="2"/>
  <c r="AC38" i="2"/>
  <c r="B77" i="2"/>
  <c r="AC39" i="2"/>
  <c r="B78" i="2"/>
  <c r="AC40" i="2"/>
  <c r="B79" i="2"/>
  <c r="AC41" i="2"/>
  <c r="B80" i="2"/>
  <c r="AC42" i="2"/>
  <c r="B81" i="2"/>
  <c r="AC43" i="2"/>
  <c r="B82" i="2"/>
  <c r="AC44" i="2"/>
  <c r="B83" i="2"/>
  <c r="AC45" i="2"/>
  <c r="B84" i="2"/>
  <c r="AC46" i="2"/>
  <c r="B85" i="2"/>
  <c r="AC47" i="2"/>
  <c r="B86" i="2"/>
  <c r="AC48" i="2"/>
  <c r="B87" i="2"/>
  <c r="AC49" i="2"/>
  <c r="B88" i="2"/>
  <c r="AC50" i="2"/>
  <c r="B89" i="2"/>
  <c r="AC2" i="2"/>
  <c r="B41" i="2"/>
  <c r="AD46" i="2"/>
  <c r="C85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AD47" i="2"/>
  <c r="C86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AD48" i="2"/>
  <c r="C87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AD49" i="2"/>
  <c r="C88" i="2"/>
  <c r="E88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C40" i="2"/>
  <c r="E40" i="2"/>
  <c r="AD2" i="18"/>
  <c r="I66" i="18"/>
  <c r="I87" i="18"/>
  <c r="J3" i="18"/>
  <c r="K75" i="14"/>
  <c r="Q75" i="14"/>
  <c r="H3" i="18"/>
  <c r="O75" i="14"/>
  <c r="F3" i="18"/>
  <c r="M75" i="14"/>
  <c r="D3" i="18"/>
  <c r="K62" i="18" a="1"/>
  <c r="K62" i="18"/>
  <c r="K61" i="18" a="1"/>
  <c r="K61" i="18"/>
  <c r="K60" i="18" a="1"/>
  <c r="K60" i="18"/>
  <c r="K59" i="18" a="1"/>
  <c r="K59" i="18"/>
  <c r="K58" i="18" a="1"/>
  <c r="K58" i="18"/>
  <c r="K57" i="18" a="1"/>
  <c r="K57" i="18"/>
  <c r="K56" i="18" a="1"/>
  <c r="K56" i="18"/>
  <c r="K55" i="18" a="1"/>
  <c r="K55" i="18"/>
  <c r="K54" i="18" a="1"/>
  <c r="K54" i="18"/>
  <c r="K53" i="18" a="1"/>
  <c r="K53" i="18"/>
  <c r="K52" i="18" a="1"/>
  <c r="K52" i="18"/>
  <c r="K51" i="18" a="1"/>
  <c r="K51" i="18"/>
  <c r="K50" i="18" a="1"/>
  <c r="K50" i="18"/>
  <c r="K49" i="18" a="1"/>
  <c r="K49" i="18"/>
  <c r="K48" i="18" a="1"/>
  <c r="K48" i="18"/>
  <c r="K47" i="18" a="1"/>
  <c r="K47" i="18"/>
  <c r="K46" i="18" a="1"/>
  <c r="K46" i="18"/>
  <c r="K45" i="18" a="1"/>
  <c r="K45" i="18"/>
  <c r="K44" i="18" a="1"/>
  <c r="K44" i="18"/>
  <c r="K43" i="18" a="1"/>
  <c r="K43" i="18"/>
  <c r="K42" i="18" a="1"/>
  <c r="K42" i="18"/>
  <c r="K41" i="18" a="1"/>
  <c r="K41" i="18"/>
  <c r="K40" i="18" a="1"/>
  <c r="K40" i="18"/>
  <c r="K39" i="18" a="1"/>
  <c r="K39" i="18"/>
  <c r="K38" i="18" a="1"/>
  <c r="K38" i="18"/>
  <c r="K37" i="18" a="1"/>
  <c r="K37" i="18"/>
  <c r="K36" i="18" a="1"/>
  <c r="K36" i="18"/>
  <c r="K35" i="18" a="1"/>
  <c r="K35" i="18"/>
  <c r="K34" i="18" a="1"/>
  <c r="K34" i="18"/>
  <c r="K33" i="18" a="1"/>
  <c r="K33" i="18"/>
  <c r="K32" i="18" a="1"/>
  <c r="K32" i="18"/>
  <c r="K31" i="18" a="1"/>
  <c r="K31" i="18"/>
  <c r="K30" i="18" a="1"/>
  <c r="K30" i="18"/>
  <c r="K29" i="18" a="1"/>
  <c r="K29" i="18"/>
  <c r="K28" i="18" a="1"/>
  <c r="K28" i="18"/>
  <c r="K27" i="18" a="1"/>
  <c r="K27" i="18"/>
  <c r="K26" i="18" a="1"/>
  <c r="K26" i="18"/>
  <c r="K25" i="18" a="1"/>
  <c r="K25" i="18"/>
  <c r="K24" i="18" a="1"/>
  <c r="K24" i="18"/>
  <c r="K23" i="18" a="1"/>
  <c r="K23" i="18"/>
  <c r="K22" i="18" a="1"/>
  <c r="K22" i="18"/>
  <c r="K21" i="18" a="1"/>
  <c r="K21" i="18"/>
  <c r="K20" i="18" a="1"/>
  <c r="K20" i="18"/>
  <c r="K19" i="18" a="1"/>
  <c r="K19" i="18"/>
  <c r="K18" i="18" a="1"/>
  <c r="K18" i="18"/>
  <c r="K17" i="18" a="1"/>
  <c r="K17" i="18"/>
  <c r="K16" i="18" a="1"/>
  <c r="K16" i="18"/>
  <c r="K15" i="18" a="1"/>
  <c r="K15" i="18"/>
  <c r="K14" i="18" a="1"/>
  <c r="K14" i="18"/>
  <c r="K13" i="18" a="1"/>
  <c r="K13" i="18"/>
  <c r="K12" i="18" a="1"/>
  <c r="K12" i="18"/>
  <c r="K11" i="18" a="1"/>
  <c r="K11" i="18"/>
  <c r="K10" i="18" a="1"/>
  <c r="K10" i="18"/>
  <c r="K9" i="18" a="1"/>
  <c r="K9" i="18"/>
  <c r="K8" i="18" a="1"/>
  <c r="K8" i="18"/>
  <c r="K7" i="18" a="1"/>
  <c r="K7" i="18"/>
  <c r="K6" i="18" a="1"/>
  <c r="K6" i="18"/>
  <c r="K5" i="18" a="1"/>
  <c r="K5" i="18"/>
  <c r="K4" i="18" a="1"/>
  <c r="K4" i="18"/>
  <c r="K77" i="14"/>
  <c r="Q77" i="14"/>
  <c r="O77" i="14"/>
  <c r="M77" i="14"/>
  <c r="D41" i="2" a="1"/>
  <c r="R75" i="14"/>
  <c r="R76" i="14"/>
  <c r="I3" i="18"/>
  <c r="P75" i="14"/>
  <c r="P76" i="14"/>
  <c r="G3" i="18"/>
  <c r="N75" i="14"/>
  <c r="N76" i="14"/>
  <c r="E3" i="18"/>
  <c r="L75" i="14"/>
  <c r="L76" i="14"/>
  <c r="C3" i="18"/>
  <c r="R77" i="14"/>
  <c r="P77" i="14"/>
  <c r="N77" i="14"/>
  <c r="L77" i="14"/>
  <c r="AC2" i="18"/>
  <c r="H66" i="18"/>
  <c r="H87" i="18"/>
  <c r="AB2" i="18"/>
  <c r="G66" i="18"/>
  <c r="G87" i="18"/>
  <c r="AA2" i="18"/>
  <c r="F66" i="18"/>
  <c r="F87" i="18"/>
  <c r="Z2" i="18"/>
  <c r="E66" i="18"/>
  <c r="E87" i="18"/>
  <c r="Y2" i="18"/>
  <c r="D66" i="18"/>
  <c r="D87" i="18"/>
  <c r="X2" i="18"/>
  <c r="C66" i="18"/>
  <c r="C87" i="18"/>
  <c r="C42" i="2"/>
  <c r="E42" i="2"/>
  <c r="D26" i="13"/>
  <c r="S26" i="13"/>
  <c r="D23" i="13"/>
  <c r="S23" i="13"/>
  <c r="D21" i="13"/>
  <c r="S21" i="13"/>
  <c r="D19" i="13"/>
  <c r="S19" i="13"/>
  <c r="D17" i="13"/>
  <c r="S17" i="13"/>
  <c r="D15" i="13"/>
  <c r="S15" i="13"/>
  <c r="D13" i="13"/>
  <c r="S13" i="13"/>
  <c r="D11" i="13"/>
  <c r="S11" i="13"/>
  <c r="D9" i="13"/>
  <c r="S9" i="13"/>
  <c r="D7" i="13"/>
  <c r="S7" i="13"/>
  <c r="D5" i="13"/>
  <c r="S5" i="13"/>
  <c r="D3" i="13"/>
  <c r="S3" i="13"/>
  <c r="D72" i="13"/>
  <c r="S72" i="13"/>
  <c r="D70" i="13"/>
  <c r="S70" i="13"/>
  <c r="D68" i="13"/>
  <c r="S68" i="13"/>
  <c r="E26" i="13"/>
  <c r="D66" i="13"/>
  <c r="S66" i="13"/>
  <c r="D64" i="13"/>
  <c r="S64" i="13"/>
  <c r="D62" i="13"/>
  <c r="S62" i="13"/>
  <c r="D60" i="13"/>
  <c r="S60" i="13"/>
  <c r="D58" i="13"/>
  <c r="S58" i="13"/>
  <c r="D56" i="13"/>
  <c r="S56" i="13"/>
  <c r="D54" i="13"/>
  <c r="S54" i="13"/>
  <c r="D52" i="13"/>
  <c r="S52" i="13"/>
  <c r="D50" i="13"/>
  <c r="S50" i="13"/>
  <c r="D48" i="13"/>
  <c r="S48" i="13"/>
  <c r="D46" i="13"/>
  <c r="S46" i="13"/>
  <c r="D44" i="13"/>
  <c r="S44" i="13"/>
  <c r="D42" i="13"/>
  <c r="S42" i="13"/>
  <c r="D40" i="13"/>
  <c r="S40" i="13"/>
  <c r="D38" i="13"/>
  <c r="S38" i="13"/>
  <c r="D36" i="13"/>
  <c r="S36" i="13"/>
  <c r="D34" i="13"/>
  <c r="S34" i="13"/>
  <c r="D32" i="13"/>
  <c r="S32" i="13"/>
  <c r="D30" i="13"/>
  <c r="S30" i="13"/>
  <c r="D28" i="13"/>
  <c r="S28" i="13"/>
  <c r="D2" i="16"/>
  <c r="D4" i="16"/>
  <c r="E5" i="16"/>
  <c r="D6" i="16"/>
  <c r="D10" i="16"/>
  <c r="D12" i="16"/>
  <c r="E13" i="16"/>
  <c r="D14" i="16"/>
  <c r="D20" i="16"/>
  <c r="E24" i="13"/>
  <c r="E22" i="13"/>
  <c r="E20" i="13"/>
  <c r="E18" i="13"/>
  <c r="E16" i="13"/>
  <c r="E14" i="13"/>
  <c r="E12" i="13"/>
  <c r="E10" i="13"/>
  <c r="E8" i="13"/>
  <c r="E6" i="13"/>
  <c r="E4" i="13"/>
  <c r="E58" i="13"/>
  <c r="E54" i="13"/>
  <c r="E52" i="13"/>
  <c r="E20" i="16"/>
  <c r="D19" i="2"/>
  <c r="D28" i="2"/>
  <c r="D40" i="2"/>
  <c r="F40" i="2"/>
  <c r="E147" i="2"/>
  <c r="E134" i="2"/>
  <c r="E132" i="2"/>
  <c r="E126" i="2"/>
  <c r="E130" i="2"/>
  <c r="E128" i="2"/>
  <c r="E124" i="2"/>
  <c r="E122" i="2"/>
  <c r="E120" i="2"/>
  <c r="E118" i="2"/>
  <c r="E116" i="2"/>
  <c r="E114" i="2"/>
  <c r="E112" i="2"/>
  <c r="E110" i="2"/>
  <c r="E108" i="2"/>
  <c r="E159" i="2"/>
  <c r="E157" i="2"/>
  <c r="E155" i="2"/>
  <c r="E153" i="2"/>
  <c r="E135" i="2"/>
  <c r="E133" i="2"/>
  <c r="E131" i="2"/>
  <c r="E129" i="2"/>
  <c r="E127" i="2"/>
  <c r="E125" i="2"/>
  <c r="E123" i="2"/>
  <c r="E121" i="2"/>
  <c r="E119" i="2"/>
  <c r="E117" i="2"/>
  <c r="E115" i="2"/>
  <c r="E113" i="2"/>
  <c r="E111" i="2"/>
  <c r="E109" i="2"/>
  <c r="E150" i="2"/>
  <c r="E148" i="2"/>
  <c r="E146" i="2"/>
  <c r="E144" i="2"/>
  <c r="E142" i="2"/>
  <c r="E140" i="2"/>
  <c r="E138" i="2"/>
  <c r="E101" i="2"/>
  <c r="E160" i="2"/>
  <c r="E158" i="2"/>
  <c r="E156" i="2"/>
  <c r="E154" i="2"/>
  <c r="E152" i="2"/>
  <c r="E136" i="2"/>
  <c r="E137" i="2"/>
  <c r="E106" i="2"/>
  <c r="E107" i="2"/>
  <c r="E104" i="2"/>
  <c r="E105" i="2"/>
  <c r="E102" i="2"/>
  <c r="E103" i="2"/>
  <c r="E149" i="2"/>
  <c r="E145" i="2"/>
  <c r="E143" i="2"/>
  <c r="E141" i="2"/>
  <c r="E139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100" i="2"/>
  <c r="E99" i="2"/>
  <c r="E98" i="2"/>
  <c r="E97" i="2"/>
  <c r="E96" i="2"/>
  <c r="E95" i="2"/>
  <c r="E94" i="2"/>
  <c r="E93" i="2"/>
  <c r="E92" i="2"/>
  <c r="E91" i="2"/>
  <c r="E90" i="2"/>
  <c r="E89" i="2"/>
  <c r="E87" i="2"/>
  <c r="E86" i="2"/>
  <c r="E85" i="2"/>
  <c r="AA9" i="2"/>
  <c r="E50" i="13"/>
  <c r="E46" i="13"/>
  <c r="E19" i="16"/>
  <c r="E22" i="16"/>
  <c r="D47" i="16"/>
  <c r="E48" i="16"/>
  <c r="D49" i="16"/>
  <c r="D59" i="16"/>
  <c r="E60" i="16"/>
  <c r="D61" i="16"/>
  <c r="E61" i="16"/>
  <c r="D25" i="13"/>
  <c r="S25" i="13"/>
  <c r="E44" i="13"/>
  <c r="E42" i="13"/>
  <c r="E40" i="13"/>
  <c r="E38" i="13"/>
  <c r="E36" i="13"/>
  <c r="E34" i="13"/>
  <c r="E32" i="13"/>
  <c r="E30" i="13"/>
  <c r="E28" i="13"/>
  <c r="E2" i="16"/>
  <c r="E6" i="16"/>
  <c r="D7" i="16"/>
  <c r="E8" i="16"/>
  <c r="E10" i="16"/>
  <c r="E14" i="16"/>
  <c r="D15" i="16"/>
  <c r="E16" i="16"/>
  <c r="D17" i="16"/>
  <c r="E18" i="16"/>
  <c r="D19" i="16"/>
  <c r="D22" i="16"/>
  <c r="D24" i="16"/>
  <c r="E25" i="16"/>
  <c r="D26" i="16"/>
  <c r="D30" i="16"/>
  <c r="D32" i="16"/>
  <c r="E33" i="16"/>
  <c r="D34" i="16"/>
  <c r="D38" i="16"/>
  <c r="D40" i="16"/>
  <c r="E41" i="16"/>
  <c r="D42" i="16"/>
  <c r="D54" i="16"/>
  <c r="E55" i="16"/>
  <c r="D56" i="16"/>
  <c r="E57" i="16"/>
  <c r="E59" i="16"/>
  <c r="D60" i="16"/>
  <c r="E62" i="16"/>
  <c r="D63" i="16"/>
  <c r="E64" i="16"/>
  <c r="D65" i="16"/>
  <c r="E66" i="16"/>
  <c r="D67" i="16"/>
  <c r="E68" i="16"/>
  <c r="D69" i="16"/>
  <c r="E70" i="16"/>
  <c r="D71" i="16"/>
  <c r="E72" i="16"/>
  <c r="D3" i="16"/>
  <c r="E4" i="16"/>
  <c r="D8" i="16"/>
  <c r="E9" i="16"/>
  <c r="D11" i="16"/>
  <c r="E12" i="16"/>
  <c r="D16" i="16"/>
  <c r="E17" i="16"/>
  <c r="E21" i="16"/>
  <c r="D23" i="16"/>
  <c r="D28" i="16"/>
  <c r="E29" i="16"/>
  <c r="D36" i="16"/>
  <c r="E37" i="16"/>
  <c r="D44" i="16"/>
  <c r="E45" i="16"/>
  <c r="D51" i="16"/>
  <c r="E52" i="16"/>
  <c r="E54" i="16"/>
  <c r="D55" i="16"/>
  <c r="E56" i="16"/>
  <c r="D57" i="16"/>
  <c r="E58" i="16"/>
  <c r="D62" i="16"/>
  <c r="E63" i="16"/>
  <c r="D64" i="16"/>
  <c r="E65" i="16"/>
  <c r="D66" i="16"/>
  <c r="E67" i="16"/>
  <c r="D68" i="16"/>
  <c r="E69" i="16"/>
  <c r="D70" i="16"/>
  <c r="E71" i="16"/>
  <c r="D72" i="16"/>
  <c r="E73" i="16"/>
  <c r="E3" i="16"/>
  <c r="D5" i="16"/>
  <c r="E7" i="16"/>
  <c r="D9" i="16"/>
  <c r="E11" i="16"/>
  <c r="D13" i="16"/>
  <c r="E15" i="16"/>
  <c r="D18" i="16"/>
  <c r="D21" i="16"/>
  <c r="E23" i="16"/>
  <c r="E27" i="16"/>
  <c r="E31" i="16"/>
  <c r="E35" i="16"/>
  <c r="E39" i="16"/>
  <c r="E43" i="16"/>
  <c r="D45" i="16"/>
  <c r="E46" i="16"/>
  <c r="E50" i="16"/>
  <c r="D52" i="16"/>
  <c r="E53" i="16"/>
  <c r="D58" i="16"/>
  <c r="D73" i="16"/>
  <c r="E24" i="16"/>
  <c r="D25" i="16"/>
  <c r="E26" i="16"/>
  <c r="D27" i="16"/>
  <c r="E28" i="16"/>
  <c r="D29" i="16"/>
  <c r="E30" i="16"/>
  <c r="D31" i="16"/>
  <c r="E32" i="16"/>
  <c r="D33" i="16"/>
  <c r="E34" i="16"/>
  <c r="D35" i="16"/>
  <c r="E36" i="16"/>
  <c r="D37" i="16"/>
  <c r="E38" i="16"/>
  <c r="D39" i="16"/>
  <c r="E40" i="16"/>
  <c r="D41" i="16"/>
  <c r="E42" i="16"/>
  <c r="D43" i="16"/>
  <c r="E44" i="16"/>
  <c r="D46" i="16"/>
  <c r="E47" i="16"/>
  <c r="D48" i="16"/>
  <c r="E49" i="16"/>
  <c r="D50" i="16"/>
  <c r="E51" i="16"/>
  <c r="D53" i="16"/>
  <c r="E71" i="13"/>
  <c r="E69" i="13"/>
  <c r="E65" i="13"/>
  <c r="E63" i="13"/>
  <c r="E61" i="13"/>
  <c r="D73" i="13"/>
  <c r="S73" i="13"/>
  <c r="D71" i="13"/>
  <c r="S71" i="13"/>
  <c r="D69" i="13"/>
  <c r="S69" i="13"/>
  <c r="D67" i="13"/>
  <c r="S67" i="13"/>
  <c r="D65" i="13"/>
  <c r="S65" i="13"/>
  <c r="D63" i="13"/>
  <c r="S63" i="13"/>
  <c r="D61" i="13"/>
  <c r="S61" i="13"/>
  <c r="D59" i="13"/>
  <c r="S59" i="13"/>
  <c r="D57" i="13"/>
  <c r="S57" i="13"/>
  <c r="D55" i="13"/>
  <c r="S55" i="13"/>
  <c r="D53" i="13"/>
  <c r="S53" i="13"/>
  <c r="D51" i="13"/>
  <c r="S51" i="13"/>
  <c r="D49" i="13"/>
  <c r="S49" i="13"/>
  <c r="D47" i="13"/>
  <c r="S47" i="13"/>
  <c r="D45" i="13"/>
  <c r="S45" i="13"/>
  <c r="D43" i="13"/>
  <c r="S43" i="13"/>
  <c r="D41" i="13"/>
  <c r="S41" i="13"/>
  <c r="D39" i="13"/>
  <c r="S39" i="13"/>
  <c r="D37" i="13"/>
  <c r="S37" i="13"/>
  <c r="D35" i="13"/>
  <c r="S35" i="13"/>
  <c r="D33" i="13"/>
  <c r="S33" i="13"/>
  <c r="D31" i="13"/>
  <c r="S31" i="13"/>
  <c r="D29" i="13"/>
  <c r="S29" i="13"/>
  <c r="D27" i="13"/>
  <c r="S27" i="13"/>
  <c r="E73" i="13"/>
  <c r="E67" i="13"/>
  <c r="E59" i="13"/>
  <c r="E57" i="13"/>
  <c r="E55" i="13"/>
  <c r="E53" i="13"/>
  <c r="E51" i="13"/>
  <c r="E49" i="13"/>
  <c r="E47" i="13"/>
  <c r="E45" i="13"/>
  <c r="E43" i="13"/>
  <c r="E41" i="13"/>
  <c r="E39" i="13"/>
  <c r="E37" i="13"/>
  <c r="E35" i="13"/>
  <c r="E33" i="13"/>
  <c r="E31" i="13"/>
  <c r="E29" i="13"/>
  <c r="E27" i="13"/>
  <c r="E72" i="13"/>
  <c r="E70" i="13"/>
  <c r="E68" i="13"/>
  <c r="E66" i="13"/>
  <c r="E64" i="13"/>
  <c r="E62" i="13"/>
  <c r="E60" i="13"/>
  <c r="E56" i="13"/>
  <c r="E48" i="13"/>
  <c r="J24" i="13"/>
  <c r="D72" i="18"/>
  <c r="D68" i="18"/>
  <c r="D89" i="18"/>
  <c r="D69" i="18" a="1"/>
  <c r="D69" i="18"/>
  <c r="D67" i="18"/>
  <c r="D71" i="18"/>
  <c r="F67" i="18"/>
  <c r="F71" i="18"/>
  <c r="F89" i="18"/>
  <c r="F72" i="18"/>
  <c r="F68" i="18"/>
  <c r="F69" i="18" a="1"/>
  <c r="F69" i="18"/>
  <c r="H72" i="18"/>
  <c r="H89" i="18"/>
  <c r="H69" i="18" a="1"/>
  <c r="H69" i="18"/>
  <c r="H67" i="18"/>
  <c r="H71" i="18"/>
  <c r="H68" i="18"/>
  <c r="K76" i="14"/>
  <c r="I5" i="16" a="1"/>
  <c r="X3" i="18" a="1"/>
  <c r="C72" i="18"/>
  <c r="C67" i="18"/>
  <c r="C71" i="18"/>
  <c r="C69" i="18"/>
  <c r="K3" i="18" a="1"/>
  <c r="K3" i="18"/>
  <c r="C89" i="18"/>
  <c r="C68" i="18"/>
  <c r="E89" i="18"/>
  <c r="E68" i="18"/>
  <c r="E72" i="18"/>
  <c r="E67" i="18"/>
  <c r="E71" i="18"/>
  <c r="E69" i="18" a="1"/>
  <c r="E69" i="18"/>
  <c r="G72" i="18"/>
  <c r="G89" i="18"/>
  <c r="G69" i="18" a="1"/>
  <c r="G69" i="18"/>
  <c r="G67" i="18"/>
  <c r="G71" i="18"/>
  <c r="G68" i="18"/>
  <c r="I89" i="18"/>
  <c r="I68" i="18"/>
  <c r="I72" i="18"/>
  <c r="I67" i="18"/>
  <c r="I71" i="18"/>
  <c r="I69" i="18" a="1"/>
  <c r="I69" i="18"/>
  <c r="D41" i="2"/>
  <c r="D158" i="2"/>
  <c r="D154" i="2"/>
  <c r="D150" i="2"/>
  <c r="D146" i="2"/>
  <c r="D142" i="2"/>
  <c r="D138" i="2"/>
  <c r="D134" i="2"/>
  <c r="D130" i="2"/>
  <c r="D126" i="2"/>
  <c r="D122" i="2"/>
  <c r="D118" i="2"/>
  <c r="D114" i="2"/>
  <c r="D110" i="2"/>
  <c r="D106" i="2"/>
  <c r="D102" i="2"/>
  <c r="D98" i="2"/>
  <c r="D94" i="2"/>
  <c r="D90" i="2"/>
  <c r="D86" i="2"/>
  <c r="D87" i="2"/>
  <c r="F86" i="2"/>
  <c r="D82" i="2"/>
  <c r="D78" i="2"/>
  <c r="D74" i="2"/>
  <c r="D70" i="2"/>
  <c r="D66" i="2"/>
  <c r="D62" i="2"/>
  <c r="D58" i="2"/>
  <c r="D54" i="2"/>
  <c r="D55" i="2"/>
  <c r="F54" i="2"/>
  <c r="D50" i="2"/>
  <c r="D46" i="2"/>
  <c r="D42" i="2"/>
  <c r="D159" i="2"/>
  <c r="D160" i="2"/>
  <c r="F159" i="2"/>
  <c r="D155" i="2"/>
  <c r="D151" i="2"/>
  <c r="D147" i="2"/>
  <c r="D143" i="2"/>
  <c r="D144" i="2"/>
  <c r="F143" i="2"/>
  <c r="D139" i="2"/>
  <c r="D135" i="2"/>
  <c r="D131" i="2"/>
  <c r="D127" i="2"/>
  <c r="D128" i="2"/>
  <c r="F127" i="2"/>
  <c r="D123" i="2"/>
  <c r="D119" i="2"/>
  <c r="D115" i="2"/>
  <c r="D116" i="2"/>
  <c r="F115" i="2"/>
  <c r="D111" i="2"/>
  <c r="D112" i="2"/>
  <c r="F111" i="2"/>
  <c r="D107" i="2"/>
  <c r="D103" i="2"/>
  <c r="D99" i="2"/>
  <c r="D95" i="2"/>
  <c r="D96" i="2"/>
  <c r="F95" i="2"/>
  <c r="D91" i="2"/>
  <c r="D83" i="2"/>
  <c r="D79" i="2"/>
  <c r="D80" i="2"/>
  <c r="F79" i="2"/>
  <c r="D75" i="2"/>
  <c r="D71" i="2"/>
  <c r="D67" i="2"/>
  <c r="D63" i="2"/>
  <c r="D64" i="2"/>
  <c r="F63" i="2"/>
  <c r="D59" i="2"/>
  <c r="D51" i="2"/>
  <c r="D47" i="2"/>
  <c r="D48" i="2"/>
  <c r="F47" i="2"/>
  <c r="D43" i="2"/>
  <c r="D156" i="2"/>
  <c r="D152" i="2"/>
  <c r="D153" i="2"/>
  <c r="F152" i="2"/>
  <c r="D148" i="2"/>
  <c r="D140" i="2"/>
  <c r="D136" i="2"/>
  <c r="D132" i="2"/>
  <c r="D124" i="2"/>
  <c r="D120" i="2"/>
  <c r="D108" i="2"/>
  <c r="D104" i="2"/>
  <c r="D100" i="2"/>
  <c r="D92" i="2"/>
  <c r="D88" i="2"/>
  <c r="D84" i="2"/>
  <c r="D76" i="2"/>
  <c r="D72" i="2"/>
  <c r="D68" i="2"/>
  <c r="D60" i="2"/>
  <c r="D56" i="2"/>
  <c r="D52" i="2"/>
  <c r="D44" i="2"/>
  <c r="D161" i="2"/>
  <c r="D157" i="2"/>
  <c r="D149" i="2"/>
  <c r="D145" i="2"/>
  <c r="D141" i="2"/>
  <c r="D137" i="2"/>
  <c r="D133" i="2"/>
  <c r="D129" i="2"/>
  <c r="D125" i="2"/>
  <c r="D121" i="2"/>
  <c r="D117" i="2"/>
  <c r="D113" i="2"/>
  <c r="D109" i="2"/>
  <c r="D105" i="2"/>
  <c r="D101" i="2"/>
  <c r="D97" i="2"/>
  <c r="F96" i="2"/>
  <c r="D93" i="2"/>
  <c r="D89" i="2"/>
  <c r="D85" i="2"/>
  <c r="D81" i="2"/>
  <c r="D77" i="2"/>
  <c r="D73" i="2"/>
  <c r="D69" i="2"/>
  <c r="D65" i="2"/>
  <c r="D61" i="2"/>
  <c r="D57" i="2"/>
  <c r="D53" i="2"/>
  <c r="D49" i="2"/>
  <c r="F48" i="2"/>
  <c r="D45" i="2"/>
  <c r="M76" i="14"/>
  <c r="O76" i="14"/>
  <c r="Q76" i="14"/>
  <c r="J68" i="18"/>
  <c r="J67" i="18"/>
  <c r="J71" i="18"/>
  <c r="J72" i="18"/>
  <c r="J69" i="18" a="1"/>
  <c r="J69" i="18"/>
  <c r="J70" i="18"/>
  <c r="D29" i="2"/>
  <c r="D25" i="2"/>
  <c r="D24" i="2"/>
  <c r="E41" i="2"/>
  <c r="C21" i="2"/>
  <c r="F123" i="2"/>
  <c r="F75" i="2"/>
  <c r="F59" i="2"/>
  <c r="D75" i="13"/>
  <c r="I23" i="13"/>
  <c r="I20" i="13"/>
  <c r="I19" i="13"/>
  <c r="I25" i="13"/>
  <c r="I18" i="13"/>
  <c r="F43" i="2"/>
  <c r="F91" i="2"/>
  <c r="F107" i="2"/>
  <c r="F139" i="2"/>
  <c r="F155" i="2"/>
  <c r="F51" i="2"/>
  <c r="F67" i="2"/>
  <c r="F83" i="2"/>
  <c r="F99" i="2"/>
  <c r="F131" i="2"/>
  <c r="F147" i="2"/>
  <c r="F80" i="2"/>
  <c r="F71" i="2"/>
  <c r="F103" i="2"/>
  <c r="F119" i="2"/>
  <c r="F135" i="2"/>
  <c r="F151" i="2"/>
  <c r="I70" i="18"/>
  <c r="E70" i="18"/>
  <c r="C70" i="18"/>
  <c r="J9" i="16"/>
  <c r="I6" i="16"/>
  <c r="I8" i="16"/>
  <c r="I5" i="16"/>
  <c r="J6" i="16"/>
  <c r="J8" i="16"/>
  <c r="I7" i="16"/>
  <c r="I9" i="16"/>
  <c r="J5" i="16"/>
  <c r="J7" i="16"/>
  <c r="H70" i="18"/>
  <c r="M75" i="18" a="1"/>
  <c r="G70" i="18"/>
  <c r="J89" i="18"/>
  <c r="J88" i="18"/>
  <c r="Z62" i="18"/>
  <c r="Z61" i="18"/>
  <c r="Z60" i="18"/>
  <c r="Z59" i="18"/>
  <c r="Z58" i="18"/>
  <c r="Z57" i="18"/>
  <c r="Z56" i="18"/>
  <c r="Z55" i="18"/>
  <c r="Z54" i="18"/>
  <c r="Z53" i="18"/>
  <c r="Z52" i="18"/>
  <c r="Z51" i="18"/>
  <c r="Z50" i="18"/>
  <c r="Z49" i="18"/>
  <c r="Z48" i="18"/>
  <c r="Z47" i="18"/>
  <c r="Z46" i="18"/>
  <c r="Z45" i="18"/>
  <c r="Z44" i="18"/>
  <c r="Z43" i="18"/>
  <c r="Z42" i="18"/>
  <c r="Z41" i="18"/>
  <c r="Z40" i="18"/>
  <c r="Z39" i="18"/>
  <c r="Z38" i="18"/>
  <c r="Z37" i="18"/>
  <c r="Z36" i="18"/>
  <c r="Z35" i="18"/>
  <c r="Z34" i="18"/>
  <c r="Z33" i="18"/>
  <c r="Z32" i="18"/>
  <c r="Z31" i="18"/>
  <c r="Z30" i="18"/>
  <c r="Z29" i="18"/>
  <c r="Z28" i="18"/>
  <c r="Z27" i="18"/>
  <c r="Z26" i="18"/>
  <c r="Z25" i="18"/>
  <c r="Z24" i="18"/>
  <c r="Z23" i="18"/>
  <c r="Z22" i="18"/>
  <c r="Z21" i="18"/>
  <c r="Z20" i="18"/>
  <c r="Z19" i="18"/>
  <c r="Z18" i="18"/>
  <c r="Z17" i="18"/>
  <c r="Z16" i="18"/>
  <c r="Z15" i="18"/>
  <c r="Z14" i="18"/>
  <c r="Z13" i="18"/>
  <c r="Z12" i="18"/>
  <c r="Z11" i="18"/>
  <c r="Z10" i="18"/>
  <c r="Z9" i="18"/>
  <c r="Z8" i="18"/>
  <c r="Z7" i="18"/>
  <c r="Z6" i="18"/>
  <c r="Z5" i="18"/>
  <c r="Z4" i="18"/>
  <c r="Z3" i="18"/>
  <c r="AA62" i="18"/>
  <c r="Y61" i="18"/>
  <c r="AC59" i="18"/>
  <c r="AA58" i="18"/>
  <c r="Y57" i="18"/>
  <c r="AC55" i="18"/>
  <c r="AA54" i="18"/>
  <c r="Y53" i="18"/>
  <c r="AC51" i="18"/>
  <c r="AA50" i="18"/>
  <c r="Y49" i="18"/>
  <c r="AC47" i="18"/>
  <c r="AA46" i="18"/>
  <c r="Y45" i="18"/>
  <c r="AC43" i="18"/>
  <c r="AA42" i="18"/>
  <c r="Y41" i="18"/>
  <c r="AC39" i="18"/>
  <c r="AA38" i="18"/>
  <c r="Y37" i="18"/>
  <c r="AC35" i="18"/>
  <c r="AA34" i="18"/>
  <c r="Y33" i="18"/>
  <c r="AC31" i="18"/>
  <c r="AA30" i="18"/>
  <c r="Y29" i="18"/>
  <c r="AC27" i="18"/>
  <c r="AA26" i="18"/>
  <c r="Y25" i="18"/>
  <c r="AC23" i="18"/>
  <c r="AA22" i="18"/>
  <c r="Y21" i="18"/>
  <c r="AC19" i="18"/>
  <c r="AA18" i="18"/>
  <c r="Y17" i="18"/>
  <c r="AC15" i="18"/>
  <c r="AA14" i="18"/>
  <c r="Y13" i="18"/>
  <c r="AC11" i="18"/>
  <c r="AA10" i="18"/>
  <c r="Y9" i="18"/>
  <c r="AC7" i="18"/>
  <c r="AA6" i="18"/>
  <c r="Y5" i="18"/>
  <c r="AC3" i="18"/>
  <c r="X62" i="18"/>
  <c r="X61" i="18"/>
  <c r="X60" i="18"/>
  <c r="X59" i="18"/>
  <c r="X58" i="18"/>
  <c r="X57" i="18"/>
  <c r="X56" i="18"/>
  <c r="X55" i="18"/>
  <c r="X54" i="18"/>
  <c r="X53" i="18"/>
  <c r="X52" i="18"/>
  <c r="X51" i="18"/>
  <c r="X50" i="18"/>
  <c r="X49" i="18"/>
  <c r="X48" i="18"/>
  <c r="X47" i="18"/>
  <c r="X46" i="18"/>
  <c r="X45" i="18"/>
  <c r="X44" i="18"/>
  <c r="X43" i="18"/>
  <c r="X42" i="18"/>
  <c r="X41" i="18"/>
  <c r="X40" i="18"/>
  <c r="X39" i="18"/>
  <c r="X38" i="18"/>
  <c r="X37" i="18"/>
  <c r="X36" i="18"/>
  <c r="X35" i="18"/>
  <c r="X34" i="18"/>
  <c r="X33" i="18"/>
  <c r="X32" i="18"/>
  <c r="X31" i="18"/>
  <c r="X30" i="18"/>
  <c r="X29" i="18"/>
  <c r="X28" i="18"/>
  <c r="X27" i="18"/>
  <c r="X26" i="18"/>
  <c r="X25" i="18"/>
  <c r="X24" i="18"/>
  <c r="X23" i="18"/>
  <c r="X22" i="18"/>
  <c r="X21" i="18"/>
  <c r="X20" i="18"/>
  <c r="X19" i="18"/>
  <c r="X18" i="18"/>
  <c r="X17" i="18"/>
  <c r="X16" i="18"/>
  <c r="X15" i="18"/>
  <c r="X14" i="18"/>
  <c r="X13" i="18"/>
  <c r="X12" i="18"/>
  <c r="X11" i="18"/>
  <c r="X10" i="18"/>
  <c r="X9" i="18"/>
  <c r="X8" i="18"/>
  <c r="X7" i="18"/>
  <c r="X6" i="18"/>
  <c r="X5" i="18"/>
  <c r="X4" i="18"/>
  <c r="Y3" i="18"/>
  <c r="AD61" i="18"/>
  <c r="AD60" i="18"/>
  <c r="AD59" i="18"/>
  <c r="AD58" i="18"/>
  <c r="AD57" i="18"/>
  <c r="AD56" i="18"/>
  <c r="AD55" i="18"/>
  <c r="AD54" i="18"/>
  <c r="AD53" i="18"/>
  <c r="AD52" i="18"/>
  <c r="AD51" i="18"/>
  <c r="AD50" i="18"/>
  <c r="AD49" i="18"/>
  <c r="AD48" i="18"/>
  <c r="AD47" i="18"/>
  <c r="AD46" i="18"/>
  <c r="AD45" i="18"/>
  <c r="AD44" i="18"/>
  <c r="AD43" i="18"/>
  <c r="AD42" i="18"/>
  <c r="AD41" i="18"/>
  <c r="AD40" i="18"/>
  <c r="AD39" i="18"/>
  <c r="AD38" i="18"/>
  <c r="AD37" i="18"/>
  <c r="AD36" i="18"/>
  <c r="AD35" i="18"/>
  <c r="AD34" i="18"/>
  <c r="AD33" i="18"/>
  <c r="AD32" i="18"/>
  <c r="AD31" i="18"/>
  <c r="AD30" i="18"/>
  <c r="AD29" i="18"/>
  <c r="AD28" i="18"/>
  <c r="AD27" i="18"/>
  <c r="AD26" i="18"/>
  <c r="AD25" i="18"/>
  <c r="AD24" i="18"/>
  <c r="AD23" i="18"/>
  <c r="AD22" i="18"/>
  <c r="AD21" i="18"/>
  <c r="AD20" i="18"/>
  <c r="AD19" i="18"/>
  <c r="AD18" i="18"/>
  <c r="AD17" i="18"/>
  <c r="AD16" i="18"/>
  <c r="AD15" i="18"/>
  <c r="AD14" i="18"/>
  <c r="AD13" i="18"/>
  <c r="AD12" i="18"/>
  <c r="AD11" i="18"/>
  <c r="AD10" i="18"/>
  <c r="AD9" i="18"/>
  <c r="AD8" i="18"/>
  <c r="AD7" i="18"/>
  <c r="AD6" i="18"/>
  <c r="AD5" i="18"/>
  <c r="AD4" i="18"/>
  <c r="AD3" i="18"/>
  <c r="AD62" i="18"/>
  <c r="AC61" i="18"/>
  <c r="AA60" i="18"/>
  <c r="Y59" i="18"/>
  <c r="AC57" i="18"/>
  <c r="AA56" i="18"/>
  <c r="Y55" i="18"/>
  <c r="AC53" i="18"/>
  <c r="AA52" i="18"/>
  <c r="Y51" i="18"/>
  <c r="AC49" i="18"/>
  <c r="AA48" i="18"/>
  <c r="Y47" i="18"/>
  <c r="AC45" i="18"/>
  <c r="AA44" i="18"/>
  <c r="Y43" i="18"/>
  <c r="AC41" i="18"/>
  <c r="AA40" i="18"/>
  <c r="Y39" i="18"/>
  <c r="AC37" i="18"/>
  <c r="AA36" i="18"/>
  <c r="Y35" i="18"/>
  <c r="AC33" i="18"/>
  <c r="AA32" i="18"/>
  <c r="Y31" i="18"/>
  <c r="AC29" i="18"/>
  <c r="AA28" i="18"/>
  <c r="Y27" i="18"/>
  <c r="AC25" i="18"/>
  <c r="AA24" i="18"/>
  <c r="Y23" i="18"/>
  <c r="AC21" i="18"/>
  <c r="AA20" i="18"/>
  <c r="Y19" i="18"/>
  <c r="AC17" i="18"/>
  <c r="AA16" i="18"/>
  <c r="Y15" i="18"/>
  <c r="AC13" i="18"/>
  <c r="AA12" i="18"/>
  <c r="Y11" i="18"/>
  <c r="AC9" i="18"/>
  <c r="AA8" i="18"/>
  <c r="Y7" i="18"/>
  <c r="AC5" i="18"/>
  <c r="AA4" i="18"/>
  <c r="AB62" i="18"/>
  <c r="AB61" i="18"/>
  <c r="AB60" i="18"/>
  <c r="AB59" i="18"/>
  <c r="AB58" i="18"/>
  <c r="AB57" i="18"/>
  <c r="AB56" i="18"/>
  <c r="AB55" i="18"/>
  <c r="AB54" i="18"/>
  <c r="AB53" i="18"/>
  <c r="AB52" i="18"/>
  <c r="AB51" i="18"/>
  <c r="AB50" i="18"/>
  <c r="AB49" i="18"/>
  <c r="AB48" i="18"/>
  <c r="AB47" i="18"/>
  <c r="AB46" i="18"/>
  <c r="AB45" i="18"/>
  <c r="AB44" i="18"/>
  <c r="AB43" i="18"/>
  <c r="AB42" i="18"/>
  <c r="AB41" i="18"/>
  <c r="AB40" i="18"/>
  <c r="AB39" i="18"/>
  <c r="AB38" i="18"/>
  <c r="AB37" i="18"/>
  <c r="AB36" i="18"/>
  <c r="AB35" i="18"/>
  <c r="AB34" i="18"/>
  <c r="AB33" i="18"/>
  <c r="AB32" i="18"/>
  <c r="AB31" i="18"/>
  <c r="AB30" i="18"/>
  <c r="AB29" i="18"/>
  <c r="AB28" i="18"/>
  <c r="AB27" i="18"/>
  <c r="AB26" i="18"/>
  <c r="AB25" i="18"/>
  <c r="AB24" i="18"/>
  <c r="AB23" i="18"/>
  <c r="AB22" i="18"/>
  <c r="AB21" i="18"/>
  <c r="AB20" i="18"/>
  <c r="AB19" i="18"/>
  <c r="AB18" i="18"/>
  <c r="AB17" i="18"/>
  <c r="AB16" i="18"/>
  <c r="AB15" i="18"/>
  <c r="AB14" i="18"/>
  <c r="AB13" i="18"/>
  <c r="AB12" i="18"/>
  <c r="AB11" i="18"/>
  <c r="AB10" i="18"/>
  <c r="AB9" i="18"/>
  <c r="AB8" i="18"/>
  <c r="AB7" i="18"/>
  <c r="AB6" i="18"/>
  <c r="AB5" i="18"/>
  <c r="AB4" i="18"/>
  <c r="AB3" i="18"/>
  <c r="AC62" i="18"/>
  <c r="AA61" i="18"/>
  <c r="Y60" i="18"/>
  <c r="AC58" i="18"/>
  <c r="AA57" i="18"/>
  <c r="Y62" i="18"/>
  <c r="AA59" i="18"/>
  <c r="AC56" i="18"/>
  <c r="AA55" i="18"/>
  <c r="Y54" i="18"/>
  <c r="AC52" i="18"/>
  <c r="AA51" i="18"/>
  <c r="Y50" i="18"/>
  <c r="AC48" i="18"/>
  <c r="AA47" i="18"/>
  <c r="Y46" i="18"/>
  <c r="AC44" i="18"/>
  <c r="AA43" i="18"/>
  <c r="Y42" i="18"/>
  <c r="AC40" i="18"/>
  <c r="AA39" i="18"/>
  <c r="Y38" i="18"/>
  <c r="AC36" i="18"/>
  <c r="AA35" i="18"/>
  <c r="Y34" i="18"/>
  <c r="AC32" i="18"/>
  <c r="AA31" i="18"/>
  <c r="Y30" i="18"/>
  <c r="AC28" i="18"/>
  <c r="AA27" i="18"/>
  <c r="Y26" i="18"/>
  <c r="AC24" i="18"/>
  <c r="AA23" i="18"/>
  <c r="Y22" i="18"/>
  <c r="AC20" i="18"/>
  <c r="AA19" i="18"/>
  <c r="Y18" i="18"/>
  <c r="AC16" i="18"/>
  <c r="AA15" i="18"/>
  <c r="Y14" i="18"/>
  <c r="AC12" i="18"/>
  <c r="AA11" i="18"/>
  <c r="Y10" i="18"/>
  <c r="AC8" i="18"/>
  <c r="AA7" i="18"/>
  <c r="Y6" i="18"/>
  <c r="AC4" i="18"/>
  <c r="AA3" i="18"/>
  <c r="X3" i="18"/>
  <c r="AC60" i="18"/>
  <c r="Y58" i="18"/>
  <c r="Y56" i="18"/>
  <c r="AC54" i="18"/>
  <c r="AA53" i="18"/>
  <c r="Y52" i="18"/>
  <c r="AC50" i="18"/>
  <c r="AA49" i="18"/>
  <c r="Y48" i="18"/>
  <c r="AC46" i="18"/>
  <c r="AA45" i="18"/>
  <c r="Y44" i="18"/>
  <c r="AC42" i="18"/>
  <c r="AA41" i="18"/>
  <c r="Y40" i="18"/>
  <c r="AC38" i="18"/>
  <c r="AA37" i="18"/>
  <c r="Y36" i="18"/>
  <c r="AC34" i="18"/>
  <c r="AA33" i="18"/>
  <c r="Y32" i="18"/>
  <c r="AC30" i="18"/>
  <c r="AA29" i="18"/>
  <c r="Y28" i="18"/>
  <c r="AC26" i="18"/>
  <c r="AA25" i="18"/>
  <c r="Y24" i="18"/>
  <c r="AC22" i="18"/>
  <c r="AA21" i="18"/>
  <c r="Y20" i="18"/>
  <c r="AC18" i="18"/>
  <c r="AA17" i="18"/>
  <c r="Y16" i="18"/>
  <c r="AC14" i="18"/>
  <c r="AA13" i="18"/>
  <c r="Y12" i="18"/>
  <c r="AC10" i="18"/>
  <c r="AA9" i="18"/>
  <c r="Y8" i="18"/>
  <c r="AC6" i="18"/>
  <c r="AA5" i="18"/>
  <c r="Y4" i="18"/>
  <c r="F70" i="18"/>
  <c r="D70" i="18"/>
  <c r="F72" i="2"/>
  <c r="F88" i="2"/>
  <c r="F66" i="2"/>
  <c r="F74" i="2"/>
  <c r="F82" i="2"/>
  <c r="F98" i="2"/>
  <c r="F125" i="2"/>
  <c r="F50" i="2"/>
  <c r="F41" i="2"/>
  <c r="F42" i="2"/>
  <c r="F58" i="2"/>
  <c r="F90" i="2"/>
  <c r="F53" i="2"/>
  <c r="F69" i="2"/>
  <c r="F77" i="2"/>
  <c r="C22" i="2"/>
  <c r="C23" i="2"/>
  <c r="F81" i="2"/>
  <c r="F64" i="2"/>
  <c r="F46" i="2"/>
  <c r="F56" i="2"/>
  <c r="F94" i="2"/>
  <c r="F70" i="2"/>
  <c r="F87" i="2"/>
  <c r="F55" i="2"/>
  <c r="F62" i="2"/>
  <c r="F57" i="2"/>
  <c r="F104" i="2"/>
  <c r="F78" i="2"/>
  <c r="F158" i="2"/>
  <c r="F126" i="2"/>
  <c r="F110" i="2"/>
  <c r="F49" i="2"/>
  <c r="F65" i="2"/>
  <c r="F73" i="2"/>
  <c r="F89" i="2"/>
  <c r="F97" i="2"/>
  <c r="F105" i="2"/>
  <c r="F113" i="2"/>
  <c r="F153" i="2"/>
  <c r="F45" i="2"/>
  <c r="F61" i="2"/>
  <c r="F85" i="2"/>
  <c r="F93" i="2"/>
  <c r="F109" i="2"/>
  <c r="F117" i="2"/>
  <c r="F44" i="2"/>
  <c r="F52" i="2"/>
  <c r="F60" i="2"/>
  <c r="F68" i="2"/>
  <c r="F76" i="2"/>
  <c r="F92" i="2"/>
  <c r="F100" i="2"/>
  <c r="F156" i="2"/>
  <c r="F122" i="2"/>
  <c r="F130" i="2"/>
  <c r="F114" i="2"/>
  <c r="C20" i="2"/>
  <c r="F106" i="2"/>
  <c r="F138" i="2"/>
  <c r="F146" i="2"/>
  <c r="F154" i="2"/>
  <c r="F101" i="2"/>
  <c r="F133" i="2"/>
  <c r="F141" i="2"/>
  <c r="F149" i="2"/>
  <c r="F157" i="2"/>
  <c r="F84" i="2"/>
  <c r="F108" i="2"/>
  <c r="F116" i="2"/>
  <c r="F124" i="2"/>
  <c r="F132" i="2"/>
  <c r="F140" i="2"/>
  <c r="F148" i="2"/>
  <c r="F102" i="2"/>
  <c r="F118" i="2"/>
  <c r="F134" i="2"/>
  <c r="F142" i="2"/>
  <c r="F150" i="2"/>
  <c r="F121" i="2"/>
  <c r="F129" i="2"/>
  <c r="F137" i="2"/>
  <c r="F145" i="2"/>
  <c r="F112" i="2"/>
  <c r="F120" i="2"/>
  <c r="F128" i="2"/>
  <c r="F136" i="2"/>
  <c r="F144" i="2"/>
  <c r="F160" i="2"/>
  <c r="I26" i="13"/>
  <c r="U2" i="13"/>
  <c r="I27" i="13"/>
  <c r="V2" i="13"/>
  <c r="J15" i="16"/>
  <c r="M75" i="18"/>
  <c r="N77" i="18"/>
  <c r="N76" i="18"/>
  <c r="M78" i="18"/>
  <c r="M79" i="18"/>
  <c r="N75" i="18"/>
  <c r="N79" i="18"/>
  <c r="N78" i="18"/>
  <c r="M83" i="18"/>
  <c r="M76" i="18"/>
  <c r="M77" i="18"/>
  <c r="I17" i="13"/>
  <c r="F59" i="13"/>
  <c r="T59" i="13"/>
  <c r="X68" i="18"/>
  <c r="AE3" i="18"/>
  <c r="X70" i="18"/>
  <c r="AD70" i="18"/>
  <c r="AD68" i="18"/>
  <c r="AE4" i="18"/>
  <c r="AE6" i="18"/>
  <c r="AE8" i="18"/>
  <c r="AE10" i="18"/>
  <c r="AE12" i="18"/>
  <c r="AE14" i="18"/>
  <c r="AE16" i="18"/>
  <c r="AE18" i="18"/>
  <c r="AE20" i="18"/>
  <c r="AE22" i="18"/>
  <c r="AE24" i="18"/>
  <c r="AE26" i="18"/>
  <c r="AE28" i="18"/>
  <c r="AE30" i="18"/>
  <c r="AE32" i="18"/>
  <c r="AE34" i="18"/>
  <c r="AE36" i="18"/>
  <c r="AE38" i="18"/>
  <c r="AE40" i="18"/>
  <c r="AE42" i="18"/>
  <c r="AE44" i="18"/>
  <c r="AE46" i="18"/>
  <c r="AE48" i="18"/>
  <c r="AE50" i="18"/>
  <c r="AE52" i="18"/>
  <c r="AE54" i="18"/>
  <c r="AE56" i="18"/>
  <c r="AE58" i="18"/>
  <c r="AE60" i="18"/>
  <c r="AE62" i="18"/>
  <c r="Z68" i="18"/>
  <c r="Z70" i="18"/>
  <c r="AA70" i="18"/>
  <c r="AA68" i="18"/>
  <c r="AB70" i="18"/>
  <c r="AB68" i="18"/>
  <c r="Y68" i="18"/>
  <c r="Y70" i="18"/>
  <c r="AE5" i="18"/>
  <c r="AE7" i="18"/>
  <c r="AE9" i="18"/>
  <c r="AE11" i="18"/>
  <c r="AE13" i="18"/>
  <c r="AE15" i="18"/>
  <c r="AE17" i="18"/>
  <c r="AE19" i="18"/>
  <c r="AE21" i="18"/>
  <c r="AE23" i="18"/>
  <c r="AE25" i="18"/>
  <c r="AE27" i="18"/>
  <c r="AE29" i="18"/>
  <c r="AE31" i="18"/>
  <c r="AE33" i="18"/>
  <c r="AE35" i="18"/>
  <c r="AE37" i="18"/>
  <c r="AE39" i="18"/>
  <c r="AE41" i="18"/>
  <c r="AE43" i="18"/>
  <c r="AE45" i="18"/>
  <c r="AE47" i="18"/>
  <c r="AE49" i="18"/>
  <c r="AE51" i="18"/>
  <c r="AE53" i="18"/>
  <c r="AE55" i="18"/>
  <c r="AE57" i="18"/>
  <c r="AE59" i="18"/>
  <c r="AE61" i="18"/>
  <c r="AC68" i="18"/>
  <c r="AC70" i="18"/>
  <c r="D23" i="2"/>
  <c r="D22" i="2"/>
  <c r="C4" i="2" a="1"/>
  <c r="C27" i="2"/>
  <c r="C26" i="2"/>
  <c r="D21" i="2"/>
  <c r="D20" i="2"/>
  <c r="M81" i="18"/>
  <c r="J18" i="16"/>
  <c r="J19" i="16"/>
  <c r="F12" i="13"/>
  <c r="T12" i="13"/>
  <c r="F28" i="13"/>
  <c r="T28" i="13"/>
  <c r="F44" i="13"/>
  <c r="T44" i="13"/>
  <c r="F60" i="13"/>
  <c r="T60" i="13"/>
  <c r="F7" i="13"/>
  <c r="T7" i="13"/>
  <c r="F23" i="13"/>
  <c r="T23" i="13"/>
  <c r="F51" i="13"/>
  <c r="T51" i="13"/>
  <c r="F14" i="13"/>
  <c r="T14" i="13"/>
  <c r="F30" i="13"/>
  <c r="T30" i="13"/>
  <c r="F62" i="13"/>
  <c r="T62" i="13"/>
  <c r="F25" i="13"/>
  <c r="T25" i="13"/>
  <c r="F46" i="13"/>
  <c r="T46" i="13"/>
  <c r="F9" i="13"/>
  <c r="T9" i="13"/>
  <c r="F55" i="13"/>
  <c r="T55" i="13"/>
  <c r="F20" i="13"/>
  <c r="T20" i="13"/>
  <c r="F36" i="13"/>
  <c r="T36" i="13"/>
  <c r="F52" i="13"/>
  <c r="T52" i="13"/>
  <c r="F68" i="13"/>
  <c r="T68" i="13"/>
  <c r="F15" i="13"/>
  <c r="T15" i="13"/>
  <c r="F35" i="13"/>
  <c r="T35" i="13"/>
  <c r="F6" i="13"/>
  <c r="T6" i="13"/>
  <c r="F22" i="13"/>
  <c r="T22" i="13"/>
  <c r="F38" i="13"/>
  <c r="T38" i="13"/>
  <c r="F54" i="13"/>
  <c r="T54" i="13"/>
  <c r="F70" i="13"/>
  <c r="T70" i="13"/>
  <c r="F17" i="13"/>
  <c r="T17" i="13"/>
  <c r="F39" i="13"/>
  <c r="T39" i="13"/>
  <c r="F4" i="13"/>
  <c r="T4" i="13"/>
  <c r="U3" i="13"/>
  <c r="U4" i="13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V3" i="13"/>
  <c r="V4" i="13"/>
  <c r="V5" i="13"/>
  <c r="V6" i="13"/>
  <c r="V7" i="13"/>
  <c r="V8" i="13"/>
  <c r="V9" i="13"/>
  <c r="V10" i="13"/>
  <c r="V11" i="13"/>
  <c r="V12" i="13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2" i="13"/>
  <c r="V53" i="13"/>
  <c r="V54" i="13"/>
  <c r="V55" i="13"/>
  <c r="V56" i="13"/>
  <c r="V57" i="13"/>
  <c r="V58" i="13"/>
  <c r="V59" i="13"/>
  <c r="V60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J13" i="16"/>
  <c r="J17" i="16"/>
  <c r="F65" i="13"/>
  <c r="T65" i="13"/>
  <c r="F8" i="13"/>
  <c r="T8" i="13"/>
  <c r="F16" i="13"/>
  <c r="T16" i="13"/>
  <c r="F24" i="13"/>
  <c r="T24" i="13"/>
  <c r="F32" i="13"/>
  <c r="T32" i="13"/>
  <c r="F40" i="13"/>
  <c r="T40" i="13"/>
  <c r="F48" i="13"/>
  <c r="T48" i="13"/>
  <c r="F56" i="13"/>
  <c r="T56" i="13"/>
  <c r="F64" i="13"/>
  <c r="T64" i="13"/>
  <c r="F3" i="13"/>
  <c r="T3" i="13"/>
  <c r="F11" i="13"/>
  <c r="T11" i="13"/>
  <c r="F19" i="13"/>
  <c r="T19" i="13"/>
  <c r="F27" i="13"/>
  <c r="T27" i="13"/>
  <c r="F43" i="13"/>
  <c r="T43" i="13"/>
  <c r="F63" i="13"/>
  <c r="T63" i="13"/>
  <c r="F10" i="13"/>
  <c r="T10" i="13"/>
  <c r="F18" i="13"/>
  <c r="T18" i="13"/>
  <c r="F26" i="13"/>
  <c r="T26" i="13"/>
  <c r="F34" i="13"/>
  <c r="T34" i="13"/>
  <c r="F42" i="13"/>
  <c r="T42" i="13"/>
  <c r="F50" i="13"/>
  <c r="T50" i="13"/>
  <c r="F58" i="13"/>
  <c r="T58" i="13"/>
  <c r="F66" i="13"/>
  <c r="T66" i="13"/>
  <c r="F5" i="13"/>
  <c r="T5" i="13"/>
  <c r="F13" i="13"/>
  <c r="T13" i="13"/>
  <c r="F21" i="13"/>
  <c r="T21" i="13"/>
  <c r="F31" i="13"/>
  <c r="T31" i="13"/>
  <c r="F47" i="13"/>
  <c r="T47" i="13"/>
  <c r="F71" i="13"/>
  <c r="T71" i="13"/>
  <c r="F33" i="13"/>
  <c r="T33" i="13"/>
  <c r="F45" i="13"/>
  <c r="T45" i="13"/>
  <c r="F72" i="13"/>
  <c r="T72" i="13"/>
  <c r="F49" i="13"/>
  <c r="T49" i="13"/>
  <c r="F2" i="13"/>
  <c r="T2" i="13"/>
  <c r="F29" i="13"/>
  <c r="T29" i="13"/>
  <c r="F37" i="13"/>
  <c r="T37" i="13"/>
  <c r="F41" i="13"/>
  <c r="T41" i="13"/>
  <c r="F53" i="13"/>
  <c r="T53" i="13"/>
  <c r="F57" i="13"/>
  <c r="T57" i="13"/>
  <c r="F61" i="13"/>
  <c r="T61" i="13"/>
  <c r="F67" i="13"/>
  <c r="T67" i="13"/>
  <c r="F69" i="13"/>
  <c r="T69" i="13"/>
  <c r="F73" i="13"/>
  <c r="T73" i="13"/>
  <c r="I22" i="13" a="1"/>
  <c r="AD69" i="18"/>
  <c r="AC69" i="18"/>
  <c r="AB69" i="18"/>
  <c r="Z69" i="18"/>
  <c r="X69" i="18"/>
  <c r="AE69" i="18"/>
  <c r="AE68" i="18"/>
  <c r="AE70" i="18"/>
  <c r="Y69" i="18"/>
  <c r="AA69" i="18"/>
  <c r="I21" i="13"/>
  <c r="I22" i="13"/>
  <c r="J22" i="13"/>
  <c r="I24" i="13"/>
  <c r="C4" i="2"/>
  <c r="D8" i="2"/>
  <c r="D6" i="2"/>
  <c r="D4" i="2"/>
  <c r="G43" i="2"/>
  <c r="H43" i="2"/>
  <c r="C7" i="2"/>
  <c r="C5" i="2"/>
  <c r="D7" i="2"/>
  <c r="C13" i="2"/>
  <c r="D5" i="2"/>
  <c r="C8" i="2"/>
  <c r="C6" i="2"/>
  <c r="D27" i="2"/>
  <c r="E27" i="2"/>
  <c r="D26" i="2"/>
  <c r="J117" i="2"/>
  <c r="J121" i="2"/>
  <c r="J153" i="2"/>
  <c r="J155" i="2"/>
  <c r="I66" i="2"/>
  <c r="I68" i="2"/>
  <c r="I98" i="2"/>
  <c r="I100" i="2"/>
  <c r="I130" i="2"/>
  <c r="I132" i="2"/>
  <c r="I41" i="2"/>
  <c r="J42" i="2"/>
  <c r="J72" i="2"/>
  <c r="J74" i="2"/>
  <c r="J104" i="2"/>
  <c r="J106" i="2"/>
  <c r="J136" i="2"/>
  <c r="J138" i="2"/>
  <c r="I49" i="2"/>
  <c r="I51" i="2"/>
  <c r="I81" i="2"/>
  <c r="I83" i="2"/>
  <c r="I113" i="2"/>
  <c r="I115" i="2"/>
  <c r="I145" i="2"/>
  <c r="I147" i="2"/>
  <c r="G58" i="2"/>
  <c r="H58" i="2"/>
  <c r="G90" i="2"/>
  <c r="H90" i="2"/>
  <c r="G122" i="2"/>
  <c r="H122" i="2"/>
  <c r="G41" i="2"/>
  <c r="H41" i="2"/>
  <c r="J16" i="16"/>
  <c r="M84" i="18"/>
  <c r="M85" i="18"/>
  <c r="G160" i="2"/>
  <c r="H160" i="2"/>
  <c r="G114" i="2"/>
  <c r="H114" i="2"/>
  <c r="G82" i="2"/>
  <c r="H82" i="2"/>
  <c r="G50" i="2"/>
  <c r="H50" i="2"/>
  <c r="G138" i="2"/>
  <c r="H138" i="2"/>
  <c r="G106" i="2"/>
  <c r="H106" i="2"/>
  <c r="G74" i="2"/>
  <c r="H74" i="2"/>
  <c r="G42" i="2"/>
  <c r="H42" i="2"/>
  <c r="I131" i="2"/>
  <c r="I99" i="2"/>
  <c r="I67" i="2"/>
  <c r="J154" i="2"/>
  <c r="J122" i="2"/>
  <c r="J90" i="2"/>
  <c r="J58" i="2"/>
  <c r="I148" i="2"/>
  <c r="I116" i="2"/>
  <c r="I84" i="2"/>
  <c r="I52" i="2"/>
  <c r="J139" i="2"/>
  <c r="J89" i="2"/>
  <c r="G130" i="2"/>
  <c r="H130" i="2"/>
  <c r="G98" i="2"/>
  <c r="H98" i="2"/>
  <c r="G66" i="2"/>
  <c r="H66" i="2"/>
  <c r="J41" i="2"/>
  <c r="I129" i="2"/>
  <c r="I97" i="2"/>
  <c r="I65" i="2"/>
  <c r="J152" i="2"/>
  <c r="J120" i="2"/>
  <c r="J88" i="2"/>
  <c r="J56" i="2"/>
  <c r="I146" i="2"/>
  <c r="I114" i="2"/>
  <c r="I82" i="2"/>
  <c r="I50" i="2"/>
  <c r="J137" i="2"/>
  <c r="J85" i="2"/>
  <c r="G158" i="2"/>
  <c r="H158" i="2"/>
  <c r="G159" i="2"/>
  <c r="H159" i="2"/>
  <c r="G145" i="2"/>
  <c r="H145" i="2"/>
  <c r="G137" i="2"/>
  <c r="H137" i="2"/>
  <c r="G129" i="2"/>
  <c r="H129" i="2"/>
  <c r="G121" i="2"/>
  <c r="H121" i="2"/>
  <c r="G113" i="2"/>
  <c r="H113" i="2"/>
  <c r="G105" i="2"/>
  <c r="H105" i="2"/>
  <c r="G97" i="2"/>
  <c r="H97" i="2"/>
  <c r="G89" i="2"/>
  <c r="H89" i="2"/>
  <c r="G81" i="2"/>
  <c r="H81" i="2"/>
  <c r="G73" i="2"/>
  <c r="H73" i="2"/>
  <c r="G65" i="2"/>
  <c r="H65" i="2"/>
  <c r="G57" i="2"/>
  <c r="H57" i="2"/>
  <c r="G49" i="2"/>
  <c r="H49" i="2"/>
  <c r="G151" i="2"/>
  <c r="H151" i="2"/>
  <c r="G153" i="2"/>
  <c r="H153" i="2"/>
  <c r="G142" i="2"/>
  <c r="H142" i="2"/>
  <c r="G134" i="2"/>
  <c r="H134" i="2"/>
  <c r="G126" i="2"/>
  <c r="H126" i="2"/>
  <c r="G118" i="2"/>
  <c r="H118" i="2"/>
  <c r="G110" i="2"/>
  <c r="H110" i="2"/>
  <c r="G102" i="2"/>
  <c r="H102" i="2"/>
  <c r="G94" i="2"/>
  <c r="H94" i="2"/>
  <c r="G86" i="2"/>
  <c r="H86" i="2"/>
  <c r="G78" i="2"/>
  <c r="H78" i="2"/>
  <c r="G70" i="2"/>
  <c r="H70" i="2"/>
  <c r="G62" i="2"/>
  <c r="H62" i="2"/>
  <c r="G54" i="2"/>
  <c r="H54" i="2"/>
  <c r="G46" i="2"/>
  <c r="H46" i="2"/>
  <c r="I155" i="2"/>
  <c r="I139" i="2"/>
  <c r="I123" i="2"/>
  <c r="I107" i="2"/>
  <c r="I91" i="2"/>
  <c r="I75" i="2"/>
  <c r="I59" i="2"/>
  <c r="I43" i="2"/>
  <c r="J146" i="2"/>
  <c r="J130" i="2"/>
  <c r="J114" i="2"/>
  <c r="J98" i="2"/>
  <c r="J82" i="2"/>
  <c r="J66" i="2"/>
  <c r="J50" i="2"/>
  <c r="I156" i="2"/>
  <c r="I140" i="2"/>
  <c r="I124" i="2"/>
  <c r="I108" i="2"/>
  <c r="I92" i="2"/>
  <c r="I76" i="2"/>
  <c r="I60" i="2"/>
  <c r="I44" i="2"/>
  <c r="J147" i="2"/>
  <c r="J131" i="2"/>
  <c r="J105" i="2"/>
  <c r="J69" i="2"/>
  <c r="G149" i="2"/>
  <c r="H149" i="2"/>
  <c r="G152" i="2"/>
  <c r="H152" i="2"/>
  <c r="G141" i="2"/>
  <c r="H141" i="2"/>
  <c r="G133" i="2"/>
  <c r="H133" i="2"/>
  <c r="G125" i="2"/>
  <c r="H125" i="2"/>
  <c r="G117" i="2"/>
  <c r="H117" i="2"/>
  <c r="G109" i="2"/>
  <c r="H109" i="2"/>
  <c r="G101" i="2"/>
  <c r="H101" i="2"/>
  <c r="G93" i="2"/>
  <c r="H93" i="2"/>
  <c r="G85" i="2"/>
  <c r="H85" i="2"/>
  <c r="G77" i="2"/>
  <c r="H77" i="2"/>
  <c r="G69" i="2"/>
  <c r="H69" i="2"/>
  <c r="G61" i="2"/>
  <c r="H61" i="2"/>
  <c r="G53" i="2"/>
  <c r="H53" i="2"/>
  <c r="G45" i="2"/>
  <c r="H45" i="2"/>
  <c r="I153" i="2"/>
  <c r="I137" i="2"/>
  <c r="I121" i="2"/>
  <c r="I105" i="2"/>
  <c r="I89" i="2"/>
  <c r="I73" i="2"/>
  <c r="I57" i="2"/>
  <c r="J160" i="2"/>
  <c r="J144" i="2"/>
  <c r="J128" i="2"/>
  <c r="J112" i="2"/>
  <c r="J96" i="2"/>
  <c r="J80" i="2"/>
  <c r="J64" i="2"/>
  <c r="J48" i="2"/>
  <c r="I154" i="2"/>
  <c r="I138" i="2"/>
  <c r="I122" i="2"/>
  <c r="I106" i="2"/>
  <c r="I90" i="2"/>
  <c r="I74" i="2"/>
  <c r="I58" i="2"/>
  <c r="I42" i="2"/>
  <c r="J145" i="2"/>
  <c r="J129" i="2"/>
  <c r="J101" i="2"/>
  <c r="J61" i="2"/>
  <c r="G156" i="2"/>
  <c r="H156" i="2"/>
  <c r="G147" i="2"/>
  <c r="H147" i="2"/>
  <c r="G157" i="2"/>
  <c r="H157" i="2"/>
  <c r="G150" i="2"/>
  <c r="H150" i="2"/>
  <c r="G144" i="2"/>
  <c r="H144" i="2"/>
  <c r="G140" i="2"/>
  <c r="H140" i="2"/>
  <c r="G136" i="2"/>
  <c r="H136" i="2"/>
  <c r="G132" i="2"/>
  <c r="H132" i="2"/>
  <c r="G128" i="2"/>
  <c r="H128" i="2"/>
  <c r="G124" i="2"/>
  <c r="H124" i="2"/>
  <c r="G120" i="2"/>
  <c r="H120" i="2"/>
  <c r="G116" i="2"/>
  <c r="H116" i="2"/>
  <c r="G112" i="2"/>
  <c r="H112" i="2"/>
  <c r="G108" i="2"/>
  <c r="H108" i="2"/>
  <c r="G104" i="2"/>
  <c r="H104" i="2"/>
  <c r="G100" i="2"/>
  <c r="H100" i="2"/>
  <c r="G96" i="2"/>
  <c r="H96" i="2"/>
  <c r="G92" i="2"/>
  <c r="H92" i="2"/>
  <c r="G88" i="2"/>
  <c r="H88" i="2"/>
  <c r="G84" i="2"/>
  <c r="H84" i="2"/>
  <c r="G80" i="2"/>
  <c r="H80" i="2"/>
  <c r="G76" i="2"/>
  <c r="H76" i="2"/>
  <c r="G72" i="2"/>
  <c r="H72" i="2"/>
  <c r="G68" i="2"/>
  <c r="H68" i="2"/>
  <c r="G64" i="2"/>
  <c r="H64" i="2"/>
  <c r="G60" i="2"/>
  <c r="H60" i="2"/>
  <c r="G56" i="2"/>
  <c r="H56" i="2"/>
  <c r="G52" i="2"/>
  <c r="H52" i="2"/>
  <c r="G48" i="2"/>
  <c r="H48" i="2"/>
  <c r="G44" i="2"/>
  <c r="H44" i="2"/>
  <c r="I159" i="2"/>
  <c r="I151" i="2"/>
  <c r="I143" i="2"/>
  <c r="I135" i="2"/>
  <c r="I127" i="2"/>
  <c r="I119" i="2"/>
  <c r="I111" i="2"/>
  <c r="I103" i="2"/>
  <c r="I95" i="2"/>
  <c r="I87" i="2"/>
  <c r="I79" i="2"/>
  <c r="I71" i="2"/>
  <c r="I63" i="2"/>
  <c r="I55" i="2"/>
  <c r="I47" i="2"/>
  <c r="J158" i="2"/>
  <c r="J150" i="2"/>
  <c r="J142" i="2"/>
  <c r="J134" i="2"/>
  <c r="J126" i="2"/>
  <c r="J118" i="2"/>
  <c r="J110" i="2"/>
  <c r="J102" i="2"/>
  <c r="J94" i="2"/>
  <c r="J86" i="2"/>
  <c r="J78" i="2"/>
  <c r="J70" i="2"/>
  <c r="J62" i="2"/>
  <c r="J54" i="2"/>
  <c r="J46" i="2"/>
  <c r="I160" i="2"/>
  <c r="I152" i="2"/>
  <c r="I144" i="2"/>
  <c r="I136" i="2"/>
  <c r="I128" i="2"/>
  <c r="I120" i="2"/>
  <c r="I112" i="2"/>
  <c r="I104" i="2"/>
  <c r="I96" i="2"/>
  <c r="I88" i="2"/>
  <c r="I80" i="2"/>
  <c r="I72" i="2"/>
  <c r="I64" i="2"/>
  <c r="I56" i="2"/>
  <c r="I48" i="2"/>
  <c r="J159" i="2"/>
  <c r="J151" i="2"/>
  <c r="J143" i="2"/>
  <c r="J135" i="2"/>
  <c r="J127" i="2"/>
  <c r="J113" i="2"/>
  <c r="J97" i="2"/>
  <c r="J81" i="2"/>
  <c r="J53" i="2"/>
  <c r="G154" i="2"/>
  <c r="H154" i="2"/>
  <c r="G146" i="2"/>
  <c r="H146" i="2"/>
  <c r="G155" i="2"/>
  <c r="H155" i="2"/>
  <c r="G148" i="2"/>
  <c r="H148" i="2"/>
  <c r="G143" i="2"/>
  <c r="H143" i="2"/>
  <c r="G139" i="2"/>
  <c r="H139" i="2"/>
  <c r="G135" i="2"/>
  <c r="H135" i="2"/>
  <c r="G131" i="2"/>
  <c r="H131" i="2"/>
  <c r="G127" i="2"/>
  <c r="H127" i="2"/>
  <c r="G123" i="2"/>
  <c r="H123" i="2"/>
  <c r="G119" i="2"/>
  <c r="H119" i="2"/>
  <c r="G115" i="2"/>
  <c r="H115" i="2"/>
  <c r="G111" i="2"/>
  <c r="H111" i="2"/>
  <c r="G107" i="2"/>
  <c r="H107" i="2"/>
  <c r="G103" i="2"/>
  <c r="H103" i="2"/>
  <c r="G99" i="2"/>
  <c r="H99" i="2"/>
  <c r="G95" i="2"/>
  <c r="H95" i="2"/>
  <c r="G91" i="2"/>
  <c r="H91" i="2"/>
  <c r="G87" i="2"/>
  <c r="H87" i="2"/>
  <c r="G83" i="2"/>
  <c r="H83" i="2"/>
  <c r="G79" i="2"/>
  <c r="H79" i="2"/>
  <c r="G75" i="2"/>
  <c r="H75" i="2"/>
  <c r="G71" i="2"/>
  <c r="H71" i="2"/>
  <c r="G67" i="2"/>
  <c r="H67" i="2"/>
  <c r="G63" i="2"/>
  <c r="H63" i="2"/>
  <c r="G59" i="2"/>
  <c r="H59" i="2"/>
  <c r="G55" i="2"/>
  <c r="H55" i="2"/>
  <c r="G51" i="2"/>
  <c r="H51" i="2"/>
  <c r="G47" i="2"/>
  <c r="H47" i="2"/>
  <c r="I157" i="2"/>
  <c r="I149" i="2"/>
  <c r="I141" i="2"/>
  <c r="I133" i="2"/>
  <c r="I125" i="2"/>
  <c r="I117" i="2"/>
  <c r="I109" i="2"/>
  <c r="I101" i="2"/>
  <c r="I93" i="2"/>
  <c r="I85" i="2"/>
  <c r="I77" i="2"/>
  <c r="I69" i="2"/>
  <c r="I61" i="2"/>
  <c r="I53" i="2"/>
  <c r="I45" i="2"/>
  <c r="J156" i="2"/>
  <c r="J148" i="2"/>
  <c r="J140" i="2"/>
  <c r="J132" i="2"/>
  <c r="J124" i="2"/>
  <c r="J116" i="2"/>
  <c r="J108" i="2"/>
  <c r="J100" i="2"/>
  <c r="J92" i="2"/>
  <c r="J84" i="2"/>
  <c r="J76" i="2"/>
  <c r="J68" i="2"/>
  <c r="J60" i="2"/>
  <c r="J52" i="2"/>
  <c r="J44" i="2"/>
  <c r="I158" i="2"/>
  <c r="I150" i="2"/>
  <c r="I142" i="2"/>
  <c r="I134" i="2"/>
  <c r="I126" i="2"/>
  <c r="I118" i="2"/>
  <c r="I110" i="2"/>
  <c r="I102" i="2"/>
  <c r="I94" i="2"/>
  <c r="I86" i="2"/>
  <c r="I78" i="2"/>
  <c r="I70" i="2"/>
  <c r="I62" i="2"/>
  <c r="I54" i="2"/>
  <c r="I46" i="2"/>
  <c r="J157" i="2"/>
  <c r="J149" i="2"/>
  <c r="J141" i="2"/>
  <c r="J133" i="2"/>
  <c r="J125" i="2"/>
  <c r="J109" i="2"/>
  <c r="J93" i="2"/>
  <c r="J77" i="2"/>
  <c r="J45" i="2"/>
  <c r="J123" i="2"/>
  <c r="J119" i="2"/>
  <c r="J115" i="2"/>
  <c r="J111" i="2"/>
  <c r="J107" i="2"/>
  <c r="J103" i="2"/>
  <c r="J99" i="2"/>
  <c r="J95" i="2"/>
  <c r="J91" i="2"/>
  <c r="J87" i="2"/>
  <c r="J83" i="2"/>
  <c r="J79" i="2"/>
  <c r="J73" i="2"/>
  <c r="J65" i="2"/>
  <c r="J57" i="2"/>
  <c r="J49" i="2"/>
  <c r="J43" i="2"/>
  <c r="J75" i="2"/>
  <c r="J71" i="2"/>
  <c r="J67" i="2"/>
  <c r="J63" i="2"/>
  <c r="J59" i="2"/>
  <c r="J55" i="2"/>
  <c r="J51" i="2"/>
  <c r="J47" i="2"/>
  <c r="E26" i="2"/>
  <c r="E21" i="2"/>
  <c r="E23" i="2"/>
  <c r="E20" i="2"/>
  <c r="E22" i="2"/>
  <c r="H163" i="2"/>
  <c r="C11" i="2"/>
  <c r="C16" i="2"/>
  <c r="C17" i="2"/>
  <c r="C15" i="2"/>
  <c r="C14" i="2"/>
  <c r="K69" i="18" a="1"/>
  <c r="K69" i="18"/>
  <c r="K70" i="18"/>
  <c r="E88" i="18"/>
  <c r="K67" i="18"/>
  <c r="I88" i="18"/>
  <c r="H88" i="18"/>
  <c r="K68" i="18"/>
  <c r="F88" i="18"/>
  <c r="G88" i="18"/>
  <c r="D88" i="18"/>
  <c r="C88" i="18"/>
  <c r="M94" i="18" a="1"/>
  <c r="K71" i="18"/>
  <c r="M94" i="18"/>
  <c r="N97" i="18"/>
  <c r="M102" i="18"/>
  <c r="N95" i="18"/>
  <c r="M98" i="18"/>
  <c r="M96" i="18"/>
  <c r="N98" i="18"/>
  <c r="N96" i="18"/>
  <c r="N94" i="18"/>
  <c r="M97" i="18"/>
  <c r="M95" i="18"/>
  <c r="M100" i="18"/>
  <c r="M103" i="18"/>
  <c r="M104" i="18"/>
</calcChain>
</file>

<file path=xl/connections.xml><?xml version="1.0" encoding="utf-8"?>
<connections xmlns="http://schemas.openxmlformats.org/spreadsheetml/2006/main">
  <connection id="1" name="^GSPC-S&amp;P500" type="6" refreshedVersion="3" background="1" saveData="1">
    <textPr sourceFile="D:\教学\课件\2007\金融建模\03章风险与回报\US公司股票数据\^GSPC-S&amp;P500.csv" tab="0" comma="1">
      <textFields count="7">
        <textField type="YMD"/>
        <textField/>
        <textField/>
        <textField/>
        <textField/>
        <textField/>
        <textField/>
      </textFields>
    </textPr>
  </connection>
  <connection id="2" name="AAPL" type="6" refreshedVersion="3" background="1" saveData="1">
    <textPr codePage="936" sourceFile="C:\课件\金融建模-2009\股票价格\美国股票\月度\AAPL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3" name="AXP-美国快捷公司" type="6" refreshedVersion="3" background="1" saveData="1">
    <textPr codePage="936" sourceFile="C:\课件\金融建模-2009\股票价格\美国股票\月度\AXP-美国快捷公司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4" name="BA" type="6" refreshedVersion="3" background="1" saveData="1">
    <textPr codePage="936" sourceFile="C:\课件\金融建模-2009\股票价格\美国股票\月度\BA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5" name="BAC" type="6" refreshedVersion="3" background="1" saveData="1">
    <textPr codePage="936" sourceFile="C:\课件\金融建模-2009\股票价格\美国股票\月度\BAC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6" name="C" type="6" refreshedVersion="3" background="1" saveData="1">
    <textPr codePage="936" sourceFile="C:\课件\金融建模-2009\股票价格\美国股票\月度\C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7" name="CGMFX" type="6" refreshedVersion="3" background="1">
    <textPr codePage="28592" sourceFile="H:\金融建模08\企业股票数据\基金\CGMFX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8" name="CVX-雪佛龙石化" type="6" refreshedVersion="3" background="1" saveData="1">
    <textPr codePage="936" sourceFile="C:\课件\金融建模-2009\股票价格\美国股票\月度\CVX-雪佛龙石化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9" name="DB" type="6" refreshedVersion="3" background="1" saveData="1">
    <textPr codePage="936" sourceFile="C:\课件\金融建模-2009\股票价格\美国股票\月度\DB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10" name="DCA" type="6" refreshedVersion="3" background="1" saveData="1">
    <textPr codePage="28592" sourceFile="H:\金融建模08\企业股票数据\DCA.csv" comma="1">
      <textFields count="7">
        <textField/>
        <textField/>
        <textField/>
        <textField/>
        <textField/>
        <textField/>
        <textField/>
      </textFields>
    </textPr>
  </connection>
  <connection id="11" name="DELL" type="6" refreshedVersion="3" background="1" saveData="1">
    <textPr codePage="936" sourceFile="C:\课件\金融建模-2009\股票价格\美国股票\月度\DELL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12" name="DIS" type="6" refreshedVersion="3" background="1" saveData="1">
    <textPr codePage="936" sourceFile="C:\课件\金融建模-2009\股票价格\美国股票\月度\DIS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13" name="F" type="6" refreshedVersion="3" background="1" saveData="1">
    <textPr codePage="936" sourceFile="C:\课件\金融建模-2009\股票价格\美国股票\月度\F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14" name="FCNTX" type="6" refreshedVersion="3" background="1">
    <textPr codePage="28592" sourceFile="H:\金融建模08\企业股票数据\基金\FCNTX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15" name="FFNOX月忠诚四合一指数" type="6" refreshedVersion="3" background="1" saveData="1">
    <textPr codePage="936" sourceFile="C:\课件\金融建模-2009\股票价格\美国股票\月度\FFNOX月忠诚四合一指数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16" name="FMAGX-麦哲伦基金" type="6" refreshedVersion="3" background="1" saveData="1">
    <textPr codePage="850" sourceFile="D:\教学\课件\2007\金融建模\03章风险与回报\US公司股票数据\FMAGX-麦哲伦基金.csv" tab="0" comma="1">
      <textFields count="7">
        <textField type="YMD"/>
        <textField/>
        <textField/>
        <textField/>
        <textField/>
        <textField/>
        <textField/>
      </textFields>
    </textPr>
  </connection>
  <connection id="17" name="FRB_H153mUSbill." type="6" refreshedVersion="3" background="1" saveData="1">
    <textPr sourceFile="D:\教学\课件\2007\金融建模\03章风险与回报\US公司股票数据\FRB_H153mUSbill..csv" tab="0" comma="1" semicolon="1">
      <textFields count="2">
        <textField type="YMD"/>
        <textField/>
      </textFields>
    </textPr>
  </connection>
  <connection id="18" name="FRIAX" type="6" refreshedVersion="3" background="1">
    <textPr codePage="28592" sourceFile="H:\金融建模08\企业股票数据\基金\FRIAX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19" name="GE" type="6" refreshedVersion="3" background="1" saveData="1">
    <textPr codePage="850" sourceFile="D:\教学\课件\2007\金融建模\03章风险与回报\US公司股票数据\GE.csv" tab="0" comma="1">
      <textFields count="7">
        <textField type="YMD"/>
        <textField/>
        <textField/>
        <textField/>
        <textField/>
        <textField/>
        <textField/>
      </textFields>
    </textPr>
  </connection>
  <connection id="20" name="GE1" type="6" refreshedVersion="3" background="1" saveData="1">
    <textPr codePage="936" sourceFile="C:\课件\金融建模-2009\股票价格\美国股票\月度\GE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21" name="GE2" type="6" refreshedVersion="3" background="1">
    <textPr codePage="28592" sourceFile="D:\教学\金融建模08\企业股票数据\GE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22" name="GS" type="6" refreshedVersion="3" background="1" saveData="1">
    <textPr codePage="936" sourceFile="C:\课件\金融建模-2009\股票价格\美国股票\月度\GS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23" name="H15_TB_M3" type="6" refreshedVersion="3" background="1">
    <textPr codePage="28592" sourceFile="D:\教学\金融建模08\企业股票数据\H15_TB_M3.txt" comma="1" consecutive="1">
      <textFields count="2">
        <textField type="YMD"/>
        <textField/>
      </textFields>
    </textPr>
  </connection>
  <connection id="24" name="H15_TB_M31" type="6" refreshedVersion="3" background="1" saveData="1">
    <textPr codePage="28592" sourceFile="D:\教学\金融建模08\企业股票数据\H15_TB_M3.txt" comma="1" consecutive="1">
      <textFields count="3">
        <textField/>
        <textField/>
        <textField/>
      </textFields>
    </textPr>
  </connection>
  <connection id="25" name="HBC" type="6" refreshedVersion="3" background="1" saveData="1">
    <textPr codePage="936" sourceFile="C:\课件\金融建模-2009\股票价格\美国股票\月度\HBC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26" name="HPQ" type="6" refreshedVersion="3" background="1" saveData="1">
    <textPr codePage="936" sourceFile="C:\课件\金融建模-2009\股票价格\美国股票\月度\HPQ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27" name="IBM" type="6" refreshedVersion="3" background="1" saveData="1">
    <textPr codePage="936" sourceFile="C:\课件\金融建模-2009\股票价格\美国股票\月度\IBM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28" name="INTC" type="6" refreshedVersion="3" background="1" saveData="1">
    <textPr codePage="936" sourceFile="C:\课件\金融建模-2009\股票价格\美国股票\月度\INTC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29" name="JPM" type="6" refreshedVersion="3" background="1" saveData="1">
    <textPr codePage="936" sourceFile="C:\课件\金融建模-2009\股票价格\美国股票\月度\JPM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30" name="KO" type="6" refreshedVersion="3" background="1" saveData="1">
    <textPr codePage="936" sourceFile="C:\课件\金融建模-2009\股票价格\美国股票\月度\KO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31" name="MCD" type="6" refreshedVersion="3" background="1" saveData="1">
    <textPr codePage="936" sourceFile="C:\课件\金融建模-2009\股票价格\美国股票\月度\MCD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32" name="MMM" type="6" refreshedVersion="3" background="1" saveData="1">
    <textPr codePage="936" sourceFile="C:\课件\金融建模-2009\股票价格\美国股票\月度\MMM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33" name="MS" type="6" refreshedVersion="3" background="1" saveData="1">
    <textPr codePage="936" sourceFile="C:\课件\金融建模-2009\股票价格\美国股票\月度\MS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34" name="MSFT" type="6" refreshedVersion="3" background="1" saveData="1">
    <textPr codePage="936" sourceFile="C:\课件\金融建模-2009\股票价格\美国股票\月度\MSFT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35" name="NOK" type="6" refreshedVersion="3" background="1" saveData="1">
    <textPr codePage="936" sourceFile="C:\课件\金融建模-2009\股票价格\美国股票\月度\NOK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36" name="SP500" type="6" refreshedVersion="3" background="1" saveData="1">
    <textPr codePage="936" sourceFile="C:\课件\金融建模-2009\股票价格\美国股票\月度\SP500.csv" comma="1">
      <textFields count="7">
        <textField/>
        <textField type="skip"/>
        <textField type="skip"/>
        <textField type="skip"/>
        <textField type="skip"/>
        <textField type="skip"/>
        <textField/>
      </textFields>
    </textPr>
  </connection>
  <connection id="37" name="TB3MS" type="6" refreshedVersion="3" background="1" saveData="1">
    <textPr codePage="936" firstRow="900" sourceFile="C:\课件\金融建模-2009\股票价格\无风险利率\TB3MS.txt" delimited="0">
      <textFields count="3">
        <textField/>
        <textField position="11"/>
        <textField position="20"/>
      </textFields>
    </textPr>
  </connection>
  <connection id="38" name="TM-丰田" type="6" refreshedVersion="3" background="1" saveData="1">
    <textPr codePage="936" sourceFile="C:\课件\金融建模-2009\股票价格\美国股票\月度\TM-丰田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39" name="UPS" type="6" refreshedVersion="3" background="1" saveData="1">
    <textPr codePage="936" sourceFile="C:\课件\金融建模-2009\股票价格\美国股票\月度\UPS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40" name="WFC" type="6" refreshedVersion="3" background="1" saveData="1">
    <textPr codePage="936" sourceFile="C:\课件\金融建模-2009\股票价格\美国股票\月度\WFC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41" name="WMT" type="6" refreshedVersion="3" background="1" saveData="1">
    <textPr codePage="936" sourceFile="C:\课件\金融建模-2009\股票价格\美国股票\月度\WMT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42" name="XOM" type="6" refreshedVersion="3" background="1">
    <textPr codePage="28592" sourceFile="D:\教学\金融建模08\企业股票数据\XOM.csv" comma="1">
      <textFields count="7">
        <textField/>
        <textField/>
        <textField/>
        <textField/>
        <textField/>
        <textField/>
        <textField/>
      </textFields>
    </textPr>
  </connection>
  <connection id="43" name="XOM1" type="6" refreshedVersion="3" background="1" saveData="1">
    <textPr codePage="936" sourceFile="C:\课件\金融建模-2009\股票价格\美国股票\月度\XOM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44" name="海螺水泥月度" type="6" refreshedVersion="3" background="1" saveData="1">
    <textPr codePage="936" sourceFile="C:\课件\金融建模-2009\股票价格\海螺水泥月度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45" name="海王生物月" type="6" refreshedVersion="3" background="1" saveData="1">
    <textPr codePage="936" sourceFile="C:\课件\金融建模-2009\股票价格\海王生物月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46" name="沪指" type="6" refreshedVersion="3" background="1" saveData="1">
    <textPr codePage="936" sourceFile="D:\Excel与金融建模\第一章 Excel与金融数据分析\中国公司股票\沪指.csv" comma="1">
      <textFields count="7">
        <textField/>
        <textField type="skip"/>
        <textField type="skip"/>
        <textField type="skip"/>
        <textField/>
        <textField type="skip"/>
        <textField type="skip"/>
      </textFields>
    </textPr>
  </connection>
  <connection id="47" name="沪指1" type="6" refreshedVersion="3" background="1" saveData="1">
    <textPr codePage="936" sourceFile="D:\Excel与金融建模\第一章 Excel与金融数据分析\中国公司股票\沪指.csv" comma="1">
      <textFields count="7">
        <textField/>
        <textField type="skip"/>
        <textField type="skip"/>
        <textField type="skip"/>
        <textField/>
        <textField type="skip"/>
        <textField type="skip"/>
      </textFields>
    </textPr>
  </connection>
  <connection id="48" name="沪指月度" type="6" refreshedVersion="3" background="1" saveData="1">
    <textPr codePage="936" sourceFile="C:\课件\金融建模-2009\股票价格\沪指月度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49" name="浦发银行" type="6" refreshedVersion="3" background="1" saveData="1">
    <textPr codePage="936" sourceFile="D:\Excel与金融建模\第一章 Excel与金融数据分析\中国公司股票\浦发银行.csv" comma="1">
      <textFields count="7">
        <textField/>
        <textField type="skip"/>
        <textField type="skip"/>
        <textField type="skip"/>
        <textField/>
        <textField type="skip"/>
        <textField type="skip"/>
      </textFields>
    </textPr>
  </connection>
  <connection id="50" name="浦发银行1" type="6" refreshedVersion="3" background="1" saveData="1">
    <textPr codePage="936" sourceFile="D:\Excel与金融建模\第一章 Excel与金融数据分析\中国公司股票\浦发银行.csv" comma="1">
      <textFields count="7">
        <textField/>
        <textField type="skip"/>
        <textField type="skip"/>
        <textField type="skip"/>
        <textField/>
        <textField type="skip"/>
        <textField type="skip"/>
      </textFields>
    </textPr>
  </connection>
  <connection id="51" name="浦发银行月" type="6" refreshedVersion="3" background="1" saveData="1">
    <textPr codePage="936" sourceFile="C:\课件\金融建模-2009\股票价格\浦发银行月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52" name="三一重工月度" type="6" refreshedVersion="3" background="1" saveData="1">
    <textPr codePage="936" sourceFile="C:\课件\金融建模-2009\股票价格\三一重工月度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53" name="雅戈尔月" type="6" refreshedVersion="3" background="1" saveData="1">
    <textPr codePage="936" sourceFile="C:\课件\金融建模-2009\股票价格\雅戈尔月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54" name="招商银行月度数据" type="6" refreshedVersion="3" background="1" saveData="1">
    <textPr codePage="936" sourceFile="C:\课件\金融建模-2009\股票价格\招商银行月度数据.csv" comma="1">
      <textFields count="7">
        <textField/>
        <textField type="skip"/>
        <textField type="skip"/>
        <textField type="skip"/>
        <textField type="skip"/>
        <textField type="skip"/>
        <textField/>
      </textFields>
    </textPr>
  </connection>
  <connection id="55" name="中金黄金月" type="6" refreshedVersion="3" background="1" saveData="1">
    <textPr codePage="936" sourceFile="C:\课件\金融建模-2009\股票价格\中金黄金月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  <connection id="56" name="中信证券月" type="6" refreshedVersion="3" background="1" saveData="1">
    <textPr codePage="936" sourceFile="C:\课件\金融建模-2009\股票价格\中信证券月.csv" comma="1">
      <textFields count="7">
        <textField type="skip"/>
        <textField type="skip"/>
        <textField type="skip"/>
        <textField type="skip"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<sst xmlns="http://schemas.openxmlformats.org/spreadsheetml/2006/main" count="242" uniqueCount="206">
  <si>
    <t>截距</t>
    <phoneticPr fontId="3" type="noConversion"/>
  </si>
  <si>
    <t>Date</t>
  </si>
  <si>
    <r>
      <t>F</t>
    </r>
    <r>
      <rPr>
        <sz val="10"/>
        <color indexed="8"/>
        <rFont val="宋体"/>
        <family val="3"/>
        <charset val="134"/>
      </rPr>
      <t>统计量</t>
    </r>
    <phoneticPr fontId="9" type="noConversion"/>
  </si>
  <si>
    <t>沪指</t>
    <phoneticPr fontId="3" type="noConversion"/>
  </si>
  <si>
    <t>雅戈尔</t>
    <phoneticPr fontId="3" type="noConversion"/>
  </si>
  <si>
    <r>
      <rPr>
        <sz val="10"/>
        <rFont val="Arial"/>
        <family val="2"/>
      </rPr>
      <t>中信证券</t>
    </r>
  </si>
  <si>
    <t>沪指</t>
    <phoneticPr fontId="3" type="noConversion"/>
  </si>
  <si>
    <t>β = 0</t>
    <phoneticPr fontId="9" type="noConversion"/>
  </si>
  <si>
    <r>
      <rPr>
        <b/>
        <sz val="10"/>
        <color indexed="8"/>
        <rFont val="宋体"/>
        <family val="3"/>
        <charset val="134"/>
      </rPr>
      <t>沪指回报</t>
    </r>
    <phoneticPr fontId="9" type="noConversion"/>
  </si>
  <si>
    <r>
      <rPr>
        <b/>
        <sz val="10"/>
        <color indexed="8"/>
        <rFont val="宋体"/>
        <family val="3"/>
        <charset val="134"/>
      </rPr>
      <t>预测值</t>
    </r>
    <phoneticPr fontId="9" type="noConversion"/>
  </si>
  <si>
    <r>
      <rPr>
        <sz val="10"/>
        <color indexed="10"/>
        <rFont val="宋体"/>
        <family val="3"/>
        <charset val="134"/>
      </rPr>
      <t>回归图</t>
    </r>
    <phoneticPr fontId="9" type="noConversion"/>
  </si>
  <si>
    <r>
      <rPr>
        <sz val="10"/>
        <color indexed="8"/>
        <rFont val="宋体"/>
        <family val="3"/>
        <charset val="134"/>
      </rPr>
      <t>零假设</t>
    </r>
    <r>
      <rPr>
        <sz val="10"/>
        <color indexed="8"/>
        <rFont val="Calibri"/>
        <family val="2"/>
      </rPr>
      <t>H0:</t>
    </r>
    <phoneticPr fontId="9" type="noConversion"/>
  </si>
  <si>
    <r>
      <rPr>
        <sz val="10"/>
        <color indexed="8"/>
        <rFont val="宋体"/>
        <family val="3"/>
        <charset val="134"/>
      </rPr>
      <t>回归方程</t>
    </r>
    <r>
      <rPr>
        <sz val="10"/>
        <color indexed="8"/>
        <rFont val="Calibri"/>
        <family val="2"/>
      </rPr>
      <t>:</t>
    </r>
    <phoneticPr fontId="9" type="noConversion"/>
  </si>
  <si>
    <r>
      <rPr>
        <sz val="10"/>
        <color indexed="8"/>
        <rFont val="宋体"/>
        <family val="3"/>
        <charset val="134"/>
      </rPr>
      <t>斜率</t>
    </r>
    <phoneticPr fontId="9" type="noConversion"/>
  </si>
  <si>
    <r>
      <rPr>
        <sz val="10"/>
        <color indexed="8"/>
        <rFont val="宋体"/>
        <family val="3"/>
        <charset val="134"/>
      </rPr>
      <t>截距</t>
    </r>
    <phoneticPr fontId="9" type="noConversion"/>
  </si>
  <si>
    <r>
      <rPr>
        <sz val="10"/>
        <color indexed="8"/>
        <rFont val="宋体"/>
        <family val="3"/>
        <charset val="134"/>
      </rPr>
      <t>斜率标准误</t>
    </r>
    <phoneticPr fontId="9" type="noConversion"/>
  </si>
  <si>
    <r>
      <rPr>
        <sz val="10"/>
        <color indexed="8"/>
        <rFont val="宋体"/>
        <family val="3"/>
        <charset val="134"/>
      </rPr>
      <t>截距标准误</t>
    </r>
    <phoneticPr fontId="9" type="noConversion"/>
  </si>
  <si>
    <r>
      <rPr>
        <sz val="10"/>
        <color indexed="8"/>
        <rFont val="宋体"/>
        <family val="3"/>
        <charset val="134"/>
      </rPr>
      <t>预测标准误</t>
    </r>
    <phoneticPr fontId="9" type="noConversion"/>
  </si>
  <si>
    <r>
      <rPr>
        <sz val="10"/>
        <color indexed="8"/>
        <rFont val="宋体"/>
        <family val="3"/>
        <charset val="134"/>
      </rPr>
      <t>回归平方和</t>
    </r>
    <phoneticPr fontId="9" type="noConversion"/>
  </si>
  <si>
    <r>
      <rPr>
        <sz val="10"/>
        <color indexed="8"/>
        <rFont val="Calibri"/>
        <family val="2"/>
      </rPr>
      <t>P</t>
    </r>
    <r>
      <rPr>
        <sz val="10"/>
        <color indexed="8"/>
        <rFont val="宋体"/>
        <family val="3"/>
        <charset val="134"/>
      </rPr>
      <t>值</t>
    </r>
    <phoneticPr fontId="9" type="noConversion"/>
  </si>
  <si>
    <r>
      <t>95%</t>
    </r>
    <r>
      <rPr>
        <sz val="10"/>
        <color indexed="8"/>
        <rFont val="宋体"/>
        <family val="3"/>
        <charset val="134"/>
      </rPr>
      <t>上限</t>
    </r>
    <phoneticPr fontId="9" type="noConversion"/>
  </si>
  <si>
    <r>
      <t>95%</t>
    </r>
    <r>
      <rPr>
        <sz val="10"/>
        <color indexed="8"/>
        <rFont val="宋体"/>
        <family val="3"/>
        <charset val="134"/>
      </rPr>
      <t>下限</t>
    </r>
    <phoneticPr fontId="9" type="noConversion"/>
  </si>
  <si>
    <t>沪指回报</t>
    <phoneticPr fontId="3" type="noConversion"/>
  </si>
  <si>
    <t>中信证券回报</t>
    <phoneticPr fontId="3" type="noConversion"/>
  </si>
  <si>
    <t>中信证券股票回报</t>
    <phoneticPr fontId="9" type="noConversion"/>
  </si>
  <si>
    <r>
      <rPr>
        <sz val="10"/>
        <color indexed="8"/>
        <rFont val="宋体"/>
        <family val="3"/>
        <charset val="134"/>
      </rPr>
      <t>截距</t>
    </r>
    <r>
      <rPr>
        <sz val="10"/>
        <color indexed="8"/>
        <rFont val="Symbol"/>
        <family val="1"/>
        <charset val="2"/>
      </rPr>
      <t>a</t>
    </r>
    <r>
      <rPr>
        <vertAlign val="subscript"/>
        <sz val="10"/>
        <color indexed="8"/>
        <rFont val="Calibri"/>
        <family val="2"/>
      </rPr>
      <t>i</t>
    </r>
    <phoneticPr fontId="9" type="noConversion"/>
  </si>
  <si>
    <r>
      <rPr>
        <sz val="10"/>
        <color indexed="8"/>
        <rFont val="宋体"/>
        <family val="3"/>
        <charset val="134"/>
      </rPr>
      <t>斜率</t>
    </r>
    <r>
      <rPr>
        <sz val="10"/>
        <color indexed="8"/>
        <rFont val="Calibri"/>
        <family val="2"/>
      </rPr>
      <t>β</t>
    </r>
    <r>
      <rPr>
        <vertAlign val="subscript"/>
        <sz val="10"/>
        <color indexed="8"/>
        <rFont val="Calibri"/>
        <family val="2"/>
      </rPr>
      <t>i</t>
    </r>
    <phoneticPr fontId="9" type="noConversion"/>
  </si>
  <si>
    <t>残差平方和</t>
    <phoneticPr fontId="9" type="noConversion"/>
  </si>
  <si>
    <t>临界值</t>
    <phoneticPr fontId="3" type="noConversion"/>
  </si>
  <si>
    <r>
      <rPr>
        <sz val="10"/>
        <color indexed="8"/>
        <rFont val="宋体"/>
        <family val="3"/>
        <charset val="134"/>
      </rPr>
      <t>拒绝</t>
    </r>
    <r>
      <rPr>
        <sz val="10"/>
        <color indexed="8"/>
        <rFont val="Calibri"/>
        <family val="2"/>
      </rPr>
      <t>0</t>
    </r>
    <r>
      <rPr>
        <sz val="10"/>
        <color indexed="8"/>
        <rFont val="宋体"/>
        <family val="3"/>
        <charset val="134"/>
      </rPr>
      <t>假设</t>
    </r>
    <phoneticPr fontId="3" type="noConversion"/>
  </si>
  <si>
    <t>直线方程斜率的假设检验</t>
    <phoneticPr fontId="9" type="noConversion"/>
  </si>
  <si>
    <r>
      <rPr>
        <sz val="10"/>
        <color indexed="8"/>
        <rFont val="宋体"/>
        <family val="3"/>
        <charset val="134"/>
      </rPr>
      <t>斜率标准误</t>
    </r>
    <phoneticPr fontId="9" type="noConversion"/>
  </si>
  <si>
    <r>
      <t>R</t>
    </r>
    <r>
      <rPr>
        <sz val="10"/>
        <color indexed="8"/>
        <rFont val="宋体"/>
        <family val="3"/>
        <charset val="134"/>
      </rPr>
      <t>平方</t>
    </r>
    <phoneticPr fontId="9" type="noConversion"/>
  </si>
  <si>
    <r>
      <rPr>
        <sz val="10"/>
        <color indexed="8"/>
        <rFont val="宋体"/>
        <family val="3"/>
        <charset val="134"/>
      </rPr>
      <t>自由度</t>
    </r>
    <phoneticPr fontId="9" type="noConversion"/>
  </si>
  <si>
    <r>
      <rPr>
        <sz val="10"/>
        <color indexed="8"/>
        <rFont val="Calibri"/>
        <family val="2"/>
      </rPr>
      <t>T</t>
    </r>
    <r>
      <rPr>
        <sz val="10"/>
        <color indexed="8"/>
        <rFont val="宋体"/>
        <family val="3"/>
        <charset val="134"/>
      </rPr>
      <t>统计量</t>
    </r>
    <phoneticPr fontId="9" type="noConversion"/>
  </si>
  <si>
    <t>公司-指数</t>
    <phoneticPr fontId="3" type="noConversion"/>
  </si>
  <si>
    <t xml:space="preserve">BETA估计 </t>
    <phoneticPr fontId="3" type="noConversion"/>
  </si>
  <si>
    <t>斜率</t>
    <phoneticPr fontId="3" type="noConversion"/>
  </si>
  <si>
    <t>临界值</t>
    <phoneticPr fontId="3" type="noConversion"/>
  </si>
  <si>
    <t>拒绝零假设</t>
    <phoneticPr fontId="3" type="noConversion"/>
  </si>
  <si>
    <t>截距标准误</t>
    <phoneticPr fontId="3" type="noConversion"/>
  </si>
  <si>
    <t>残差平方和</t>
    <phoneticPr fontId="3" type="noConversion"/>
  </si>
  <si>
    <t>LINEST函数计算结果：</t>
    <phoneticPr fontId="3" type="noConversion"/>
  </si>
  <si>
    <t>斜率标准误</t>
    <phoneticPr fontId="3" type="noConversion"/>
  </si>
  <si>
    <r>
      <t>R</t>
    </r>
    <r>
      <rPr>
        <vertAlign val="superscript"/>
        <sz val="10"/>
        <rFont val="宋体"/>
        <family val="3"/>
        <charset val="134"/>
      </rPr>
      <t>2</t>
    </r>
    <phoneticPr fontId="3" type="noConversion"/>
  </si>
  <si>
    <t>F</t>
    <phoneticPr fontId="3" type="noConversion"/>
  </si>
  <si>
    <t>自由度</t>
    <phoneticPr fontId="3" type="noConversion"/>
  </si>
  <si>
    <t>回归平方和</t>
    <phoneticPr fontId="3" type="noConversion"/>
  </si>
  <si>
    <t>t统计量</t>
    <phoneticPr fontId="3" type="noConversion"/>
  </si>
  <si>
    <t>P值</t>
    <phoneticPr fontId="3" type="noConversion"/>
  </si>
  <si>
    <t>时间序列回报</t>
    <phoneticPr fontId="3" type="noConversion"/>
  </si>
  <si>
    <t>SP500</t>
    <phoneticPr fontId="3" type="noConversion"/>
  </si>
  <si>
    <t>雪佛龙</t>
  </si>
  <si>
    <t>花旗</t>
    <phoneticPr fontId="3" type="noConversion"/>
  </si>
  <si>
    <t>美国银行</t>
    <phoneticPr fontId="3" type="noConversion"/>
  </si>
  <si>
    <t>波音</t>
    <phoneticPr fontId="3" type="noConversion"/>
  </si>
  <si>
    <t>美国快捷</t>
    <phoneticPr fontId="3" type="noConversion"/>
  </si>
  <si>
    <t>苹果</t>
    <phoneticPr fontId="3" type="noConversion"/>
  </si>
  <si>
    <t>德银</t>
    <phoneticPr fontId="3" type="noConversion"/>
  </si>
  <si>
    <t>DELL</t>
    <phoneticPr fontId="3" type="noConversion"/>
  </si>
  <si>
    <t>迪斯尼</t>
    <phoneticPr fontId="3" type="noConversion"/>
  </si>
  <si>
    <t>福特</t>
    <phoneticPr fontId="3" type="noConversion"/>
  </si>
  <si>
    <t>忠诚4N1</t>
    <phoneticPr fontId="3" type="noConversion"/>
  </si>
  <si>
    <t>GE</t>
    <phoneticPr fontId="3" type="noConversion"/>
  </si>
  <si>
    <t>高盛</t>
    <phoneticPr fontId="3" type="noConversion"/>
  </si>
  <si>
    <t>汇丰</t>
    <phoneticPr fontId="3" type="noConversion"/>
  </si>
  <si>
    <t>惠普</t>
    <phoneticPr fontId="3" type="noConversion"/>
  </si>
  <si>
    <t>IBM</t>
    <phoneticPr fontId="3" type="noConversion"/>
  </si>
  <si>
    <t>英特尔</t>
    <phoneticPr fontId="3" type="noConversion"/>
  </si>
  <si>
    <t>摩根大通</t>
    <phoneticPr fontId="3" type="noConversion"/>
  </si>
  <si>
    <t>可口可乐</t>
    <phoneticPr fontId="3" type="noConversion"/>
  </si>
  <si>
    <t>麦当劳</t>
    <phoneticPr fontId="3" type="noConversion"/>
  </si>
  <si>
    <t>3M</t>
    <phoneticPr fontId="3" type="noConversion"/>
  </si>
  <si>
    <t>摩根斯坦利</t>
    <phoneticPr fontId="3" type="noConversion"/>
  </si>
  <si>
    <t>微软</t>
    <phoneticPr fontId="3" type="noConversion"/>
  </si>
  <si>
    <t>诺基亚</t>
    <phoneticPr fontId="3" type="noConversion"/>
  </si>
  <si>
    <t>丰田</t>
    <phoneticPr fontId="3" type="noConversion"/>
  </si>
  <si>
    <t>瑞银</t>
    <phoneticPr fontId="3" type="noConversion"/>
  </si>
  <si>
    <t>富国银行</t>
    <phoneticPr fontId="3" type="noConversion"/>
  </si>
  <si>
    <t>沃尔玛</t>
    <phoneticPr fontId="3" type="noConversion"/>
  </si>
  <si>
    <t>埃克森</t>
    <phoneticPr fontId="3" type="noConversion"/>
  </si>
  <si>
    <t>年均值</t>
    <phoneticPr fontId="3" type="noConversion"/>
  </si>
  <si>
    <t>年标准差</t>
    <phoneticPr fontId="3" type="noConversion"/>
  </si>
  <si>
    <t>股指和股价</t>
    <phoneticPr fontId="3" type="noConversion"/>
  </si>
  <si>
    <t>残差平方和</t>
    <phoneticPr fontId="3" type="noConversion"/>
  </si>
  <si>
    <t>残差和</t>
    <phoneticPr fontId="9" type="noConversion"/>
  </si>
  <si>
    <t>Beta</t>
    <phoneticPr fontId="3" type="noConversion"/>
  </si>
  <si>
    <r>
      <rPr>
        <sz val="10"/>
        <rFont val="宋体"/>
        <family val="3"/>
        <charset val="134"/>
      </rPr>
      <t>期望回报</t>
    </r>
    <phoneticPr fontId="3" type="noConversion"/>
  </si>
  <si>
    <r>
      <rPr>
        <sz val="10"/>
        <rFont val="宋体"/>
        <family val="3"/>
        <charset val="134"/>
      </rPr>
      <t>标准差</t>
    </r>
    <phoneticPr fontId="3" type="noConversion"/>
  </si>
  <si>
    <t>市场组合</t>
    <phoneticPr fontId="3" type="noConversion"/>
  </si>
  <si>
    <t>股票回报</t>
    <phoneticPr fontId="3" type="noConversion"/>
  </si>
  <si>
    <t>证券市场线</t>
    <phoneticPr fontId="3" type="noConversion"/>
  </si>
  <si>
    <t>回归分析</t>
    <phoneticPr fontId="3" type="noConversion"/>
  </si>
  <si>
    <r>
      <t>LINEST</t>
    </r>
    <r>
      <rPr>
        <sz val="10"/>
        <color indexed="8"/>
        <rFont val="宋体"/>
        <family val="3"/>
        <charset val="134"/>
      </rPr>
      <t>函数</t>
    </r>
    <phoneticPr fontId="9" type="noConversion"/>
  </si>
  <si>
    <t>即不能用沪指回报的变动来解释股票回报的变动。</t>
    <phoneticPr fontId="9" type="noConversion"/>
  </si>
  <si>
    <t>SML期望回报</t>
    <phoneticPr fontId="3" type="noConversion"/>
  </si>
  <si>
    <r>
      <t>LINEST</t>
    </r>
    <r>
      <rPr>
        <sz val="10"/>
        <rFont val="宋体"/>
        <family val="3"/>
        <charset val="134"/>
      </rPr>
      <t>函数</t>
    </r>
    <phoneticPr fontId="3" type="noConversion"/>
  </si>
  <si>
    <t>历史回报均值</t>
    <phoneticPr fontId="3" type="noConversion"/>
  </si>
  <si>
    <t>权重</t>
    <phoneticPr fontId="3" type="noConversion"/>
  </si>
  <si>
    <t>无风险利率</t>
    <phoneticPr fontId="3" type="noConversion"/>
  </si>
  <si>
    <t>市场组合</t>
    <phoneticPr fontId="3" type="noConversion"/>
  </si>
  <si>
    <t>显著性</t>
    <phoneticPr fontId="3" type="noConversion"/>
  </si>
  <si>
    <t>零假设</t>
    <phoneticPr fontId="3" type="noConversion"/>
  </si>
  <si>
    <t>Beta=0</t>
    <phoneticPr fontId="3" type="noConversion"/>
  </si>
  <si>
    <r>
      <rPr>
        <sz val="10"/>
        <color indexed="10"/>
        <rFont val="宋体"/>
        <family val="3"/>
        <charset val="134"/>
      </rPr>
      <t>残差值与上下</t>
    </r>
    <r>
      <rPr>
        <sz val="10"/>
        <color indexed="10"/>
        <rFont val="Calibri"/>
        <family val="2"/>
      </rPr>
      <t>95%</t>
    </r>
    <r>
      <rPr>
        <sz val="10"/>
        <color indexed="10"/>
        <rFont val="宋体"/>
        <family val="3"/>
        <charset val="134"/>
      </rPr>
      <t>的置信区间</t>
    </r>
    <phoneticPr fontId="9" type="noConversion"/>
  </si>
  <si>
    <t>预测值</t>
    <phoneticPr fontId="3" type="noConversion"/>
  </si>
  <si>
    <t>残差</t>
    <phoneticPr fontId="3" type="noConversion"/>
  </si>
  <si>
    <t>下限95%</t>
    <phoneticPr fontId="3" type="noConversion"/>
  </si>
  <si>
    <t>上限95%</t>
    <phoneticPr fontId="3" type="noConversion"/>
  </si>
  <si>
    <t>预测标准误</t>
    <phoneticPr fontId="3" type="noConversion"/>
  </si>
  <si>
    <t>残差</t>
    <phoneticPr fontId="3" type="noConversion"/>
  </si>
  <si>
    <r>
      <t>95%</t>
    </r>
    <r>
      <rPr>
        <sz val="10"/>
        <color indexed="8"/>
        <rFont val="宋体"/>
        <family val="3"/>
        <charset val="134"/>
      </rPr>
      <t>上限</t>
    </r>
    <phoneticPr fontId="9" type="noConversion"/>
  </si>
  <si>
    <r>
      <t>95%</t>
    </r>
    <r>
      <rPr>
        <sz val="10"/>
        <color indexed="8"/>
        <rFont val="宋体"/>
        <family val="3"/>
        <charset val="134"/>
      </rPr>
      <t>下限</t>
    </r>
    <phoneticPr fontId="9" type="noConversion"/>
  </si>
  <si>
    <t>SP500</t>
  </si>
  <si>
    <t>苹果</t>
  </si>
  <si>
    <t>美国快捷</t>
  </si>
  <si>
    <t>波音</t>
  </si>
  <si>
    <t>美国银行</t>
  </si>
  <si>
    <t>花旗</t>
  </si>
  <si>
    <t>德银</t>
  </si>
  <si>
    <t>DELL</t>
  </si>
  <si>
    <t>迪斯尼</t>
  </si>
  <si>
    <t>福特</t>
  </si>
  <si>
    <t>忠诚4N1</t>
  </si>
  <si>
    <t>GE</t>
  </si>
  <si>
    <t>高盛</t>
  </si>
  <si>
    <t>汇丰</t>
  </si>
  <si>
    <t>惠普</t>
  </si>
  <si>
    <t>IBM</t>
  </si>
  <si>
    <t>英特尔</t>
  </si>
  <si>
    <t>摩根大通</t>
  </si>
  <si>
    <t>可口可乐</t>
  </si>
  <si>
    <t>麦当劳</t>
  </si>
  <si>
    <t>3M</t>
  </si>
  <si>
    <t>摩根斯坦利</t>
  </si>
  <si>
    <t>微软</t>
  </si>
  <si>
    <t>诺基亚</t>
  </si>
  <si>
    <t>丰田</t>
  </si>
  <si>
    <t>瑞银</t>
  </si>
  <si>
    <t>富国银行</t>
  </si>
  <si>
    <t>沃尔玛</t>
  </si>
  <si>
    <t>埃克森</t>
  </si>
  <si>
    <t>排名</t>
    <phoneticPr fontId="3" type="noConversion"/>
  </si>
  <si>
    <t>SP500</t>
    <phoneticPr fontId="3" type="noConversion"/>
  </si>
  <si>
    <t>历史回报排名</t>
    <phoneticPr fontId="3" type="noConversion"/>
  </si>
  <si>
    <t>标准差</t>
  </si>
  <si>
    <t>风险排名</t>
    <phoneticPr fontId="3" type="noConversion"/>
  </si>
  <si>
    <t>USTB3M</t>
    <phoneticPr fontId="3" type="noConversion"/>
  </si>
  <si>
    <t>无风险利率</t>
    <phoneticPr fontId="3" type="noConversion"/>
  </si>
  <si>
    <t>夏普业绩指数</t>
    <phoneticPr fontId="3" type="noConversion"/>
  </si>
  <si>
    <t>特瑞纳业绩指数</t>
    <phoneticPr fontId="3" type="noConversion"/>
  </si>
  <si>
    <t>均值</t>
  </si>
  <si>
    <t>夏普指数排名</t>
    <phoneticPr fontId="3" type="noConversion"/>
  </si>
  <si>
    <t>Beta</t>
    <phoneticPr fontId="3" type="noConversion"/>
  </si>
  <si>
    <t>特瑞纳比例</t>
    <phoneticPr fontId="3" type="noConversion"/>
  </si>
  <si>
    <t>特瑞纳指数排名</t>
    <phoneticPr fontId="3" type="noConversion"/>
  </si>
  <si>
    <t>-</t>
    <phoneticPr fontId="3" type="noConversion"/>
  </si>
  <si>
    <t>协方差</t>
    <phoneticPr fontId="3" type="noConversion"/>
  </si>
  <si>
    <t>排名</t>
    <phoneticPr fontId="3" type="noConversion"/>
  </si>
  <si>
    <t>夏普比例</t>
    <phoneticPr fontId="3" type="noConversion"/>
  </si>
  <si>
    <t>12个月最大涨幅</t>
    <phoneticPr fontId="3" type="noConversion"/>
  </si>
  <si>
    <t>12个月最大跌幅</t>
    <phoneticPr fontId="3" type="noConversion"/>
  </si>
  <si>
    <t>指数和公司</t>
    <phoneticPr fontId="3" type="noConversion"/>
  </si>
  <si>
    <r>
      <t>E(R</t>
    </r>
    <r>
      <rPr>
        <b/>
        <vertAlign val="subscript"/>
        <sz val="10"/>
        <color indexed="8"/>
        <rFont val="Calibri"/>
        <family val="2"/>
      </rPr>
      <t>i</t>
    </r>
    <r>
      <rPr>
        <b/>
        <sz val="10"/>
        <color indexed="8"/>
        <rFont val="Calibri"/>
        <family val="2"/>
      </rPr>
      <t>) =</t>
    </r>
    <r>
      <rPr>
        <b/>
        <sz val="10"/>
        <color indexed="8"/>
        <rFont val="Symbol"/>
        <family val="1"/>
        <charset val="2"/>
      </rPr>
      <t xml:space="preserve"> a</t>
    </r>
    <r>
      <rPr>
        <b/>
        <vertAlign val="subscript"/>
        <sz val="10"/>
        <color indexed="8"/>
        <rFont val="Calibri"/>
        <family val="2"/>
      </rPr>
      <t>i</t>
    </r>
    <r>
      <rPr>
        <b/>
        <sz val="10"/>
        <color indexed="8"/>
        <rFont val="Calibri"/>
        <family val="2"/>
      </rPr>
      <t xml:space="preserve"> +</t>
    </r>
    <r>
      <rPr>
        <b/>
        <sz val="10"/>
        <color indexed="8"/>
        <rFont val="Symbol"/>
        <family val="1"/>
        <charset val="2"/>
      </rPr>
      <t xml:space="preserve"> b</t>
    </r>
    <r>
      <rPr>
        <b/>
        <vertAlign val="subscript"/>
        <sz val="10"/>
        <color indexed="8"/>
        <rFont val="Calibri"/>
        <family val="2"/>
      </rPr>
      <t>i</t>
    </r>
    <r>
      <rPr>
        <b/>
        <sz val="10"/>
        <color indexed="8"/>
        <rFont val="Calibri"/>
        <family val="2"/>
      </rPr>
      <t>R</t>
    </r>
    <r>
      <rPr>
        <b/>
        <vertAlign val="subscript"/>
        <sz val="10"/>
        <color indexed="8"/>
        <rFont val="Calibri"/>
        <family val="2"/>
      </rPr>
      <t>M</t>
    </r>
    <phoneticPr fontId="3" type="noConversion"/>
  </si>
  <si>
    <t>残差期望值</t>
    <phoneticPr fontId="3" type="noConversion"/>
  </si>
  <si>
    <t>招商</t>
    <phoneticPr fontId="3" type="noConversion"/>
  </si>
  <si>
    <t>浦发</t>
    <phoneticPr fontId="3" type="noConversion"/>
  </si>
  <si>
    <t>中信证</t>
    <phoneticPr fontId="3" type="noConversion"/>
  </si>
  <si>
    <t>中金</t>
    <phoneticPr fontId="3" type="noConversion"/>
  </si>
  <si>
    <t>三一</t>
    <phoneticPr fontId="3" type="noConversion"/>
  </si>
  <si>
    <t>海螺</t>
    <phoneticPr fontId="3" type="noConversion"/>
  </si>
  <si>
    <t>SUMMARY OUTPUT</t>
  </si>
  <si>
    <t>Multiple R</t>
  </si>
  <si>
    <t>R Square</t>
  </si>
  <si>
    <t>Adjusted R Square</t>
  </si>
  <si>
    <t>方差分析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</si>
  <si>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</si>
  <si>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</si>
  <si>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</si>
  <si>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</si>
  <si>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</si>
  <si>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</si>
  <si>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</si>
  <si>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</si>
  <si>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</si>
  <si>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</si>
  <si>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</si>
  <si>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r>
      <rPr>
        <sz val="10"/>
        <rFont val="Arial"/>
        <family val="2"/>
      </rPr>
      <t>回归统计</t>
    </r>
  </si>
  <si>
    <r>
      <rPr>
        <sz val="10"/>
        <rFont val="Arial"/>
        <family val="2"/>
      </rPr>
      <t>标准误差</t>
    </r>
  </si>
  <si>
    <r>
      <rPr>
        <sz val="10"/>
        <rFont val="Arial"/>
        <family val="2"/>
      </rPr>
      <t>观测值</t>
    </r>
  </si>
  <si>
    <r>
      <rPr>
        <sz val="10"/>
        <rFont val="Arial"/>
        <family val="2"/>
      </rPr>
      <t>回归分析</t>
    </r>
  </si>
  <si>
    <r>
      <rPr>
        <sz val="10"/>
        <rFont val="Arial"/>
        <family val="2"/>
      </rPr>
      <t>残差</t>
    </r>
  </si>
  <si>
    <r>
      <rPr>
        <sz val="10"/>
        <rFont val="Arial"/>
        <family val="2"/>
      </rPr>
      <t>总计</t>
    </r>
  </si>
  <si>
    <r>
      <rPr>
        <sz val="10"/>
        <rFont val="Arial"/>
        <family val="2"/>
      </rPr>
      <t>下限 95.0%</t>
    </r>
  </si>
  <si>
    <r>
      <rPr>
        <sz val="10"/>
        <rFont val="Arial"/>
        <family val="2"/>
      </rPr>
      <t>上限 95.0%</t>
    </r>
  </si>
  <si>
    <r>
      <rPr>
        <sz val="10"/>
        <rFont val="Arial"/>
        <family val="2"/>
      </rPr>
      <t>沪指回报</t>
    </r>
  </si>
  <si>
    <t>RESIDUAL OUTPUT</t>
  </si>
  <si>
    <r>
      <rPr>
        <sz val="10"/>
        <rFont val="Arial"/>
        <family val="2"/>
      </rPr>
      <t>预测 中信证券股票回报</t>
    </r>
  </si>
  <si>
    <r>
      <rPr>
        <sz val="10"/>
        <rFont val="Arial"/>
        <family val="2"/>
      </rPr>
      <t>标准残差</t>
    </r>
  </si>
  <si>
    <t>预测标准误</t>
    <phoneticPr fontId="3" type="noConversion"/>
  </si>
  <si>
    <t>最小残差平方和</t>
    <phoneticPr fontId="3" type="noConversion"/>
  </si>
  <si>
    <t>© 杜亚斌 2010</t>
    <phoneticPr fontId="9" type="noConversion"/>
  </si>
  <si>
    <t>© 杜亚斌 2010</t>
    <phoneticPr fontId="9" type="noConversion"/>
  </si>
  <si>
    <t>© 杜亚斌 2010</t>
    <phoneticPr fontId="9" type="noConversion"/>
  </si>
  <si>
    <t>© 杜亚斌 2010</t>
    <phoneticPr fontId="9" type="noConversion"/>
  </si>
  <si>
    <t>© 杜亚斌 2010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</si>
</sst>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 * #,##0.00_ ;_ * \-#,##0.00_ ;_ * &quot;-&quot;??_ ;_ @_ "/>
    <numFmt numFmtId="176" formatCode="0.0000_ "/>
    <numFmt numFmtId="177" formatCode="0.000000_ "/>
    <numFmt numFmtId="178" formatCode="0_ "/>
    <numFmt numFmtId="179" formatCode="0.00000_ "/>
    <numFmt numFmtId="180" formatCode="0.00_);[Red]\(0.00\)"/>
    <numFmt numFmtId="181" formatCode="0_);[Red]\(0\)"/>
    <numFmt numFmtId="182" formatCode="0.00_ "/>
    <numFmt numFmtId="183" formatCode="0.000_ "/>
    <numFmt numFmtId="184" formatCode="[$-409]mmm\-yy;@"/>
    <numFmt numFmtId="185" formatCode="0.0_ "/>
    <numFmt numFmtId="186" formatCode="mmm\-yy;@"/>
    <numFmt numFmtId="187" formatCode="0.0%"/>
    <numFmt numFmtId="188" formatCode="0.000%"/>
    <numFmt numFmtId="189" formatCode="0.000000_);[Red]\(0.000000\)"/>
    <numFmt numFmtId="190" formatCode="0.0_);[Red]\(0.0\)"/>
  </numFmts>
  <fonts count="3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Calibri"/>
      <family val="2"/>
    </font>
    <font>
      <b/>
      <sz val="10"/>
      <name val="Calibri"/>
      <family val="2"/>
    </font>
    <font>
      <sz val="10"/>
      <name val="Times New Roman"/>
      <family val="1"/>
    </font>
    <font>
      <sz val="12"/>
      <name val="Arial"/>
      <family val="2"/>
    </font>
    <font>
      <sz val="9"/>
      <name val="Arial"/>
      <family val="2"/>
    </font>
    <font>
      <u/>
      <sz val="11"/>
      <color indexed="12"/>
      <name val="돋움"/>
      <family val="3"/>
      <charset val="129"/>
    </font>
    <font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indexed="10"/>
      <name val="宋体"/>
      <family val="3"/>
      <charset val="134"/>
    </font>
    <font>
      <sz val="10"/>
      <color indexed="8"/>
      <name val="Calibri"/>
      <family val="2"/>
    </font>
    <font>
      <vertAlign val="subscript"/>
      <sz val="10"/>
      <color indexed="8"/>
      <name val="Calibri"/>
      <family val="2"/>
    </font>
    <font>
      <b/>
      <vertAlign val="subscript"/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10"/>
      <name val="Calibri"/>
      <family val="2"/>
    </font>
    <font>
      <sz val="10"/>
      <color indexed="8"/>
      <name val="Calibri"/>
      <family val="2"/>
    </font>
    <font>
      <sz val="10"/>
      <color indexed="8"/>
      <name val="Symbol"/>
      <family val="1"/>
      <charset val="2"/>
    </font>
    <font>
      <vertAlign val="superscript"/>
      <sz val="10"/>
      <name val="宋体"/>
      <family val="3"/>
      <charset val="134"/>
    </font>
    <font>
      <b/>
      <sz val="10"/>
      <color indexed="8"/>
      <name val="Symbol"/>
      <family val="1"/>
      <charset val="2"/>
    </font>
    <font>
      <sz val="10"/>
      <name val="Arial Unicode MS"/>
      <family val="2"/>
      <charset val="134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FF0000"/>
      <name val="Calibri"/>
      <family val="2"/>
    </font>
    <font>
      <b/>
      <sz val="10"/>
      <color rgb="FFFFFFFF"/>
      <name val="Calibri"/>
      <family val="2"/>
    </font>
    <font>
      <b/>
      <sz val="10"/>
      <color theme="1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color theme="1" tint="0.499984740745262"/>
      <name val="宋体"/>
      <family val="3"/>
      <charset val="134"/>
      <scheme val="minor"/>
    </font>
    <font>
      <sz val="10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25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43" fontId="25" fillId="0" borderId="0" applyFont="0" applyFill="0" applyBorder="0" applyAlignment="0" applyProtection="0">
      <alignment vertical="center"/>
    </xf>
  </cellStyleXfs>
  <cellXfs count="174">
    <xf numFmtId="0" fontId="0" fillId="0" borderId="0" xfId="0"/>
    <xf numFmtId="14" fontId="0" fillId="0" borderId="0" xfId="0" applyNumberFormat="1"/>
    <xf numFmtId="0" fontId="2" fillId="0" borderId="0" xfId="0" applyFont="1"/>
    <xf numFmtId="0" fontId="4" fillId="0" borderId="0" xfId="0" applyFont="1"/>
    <xf numFmtId="0" fontId="26" fillId="0" borderId="0" xfId="6" applyFont="1">
      <alignment vertical="center"/>
    </xf>
    <xf numFmtId="184" fontId="0" fillId="0" borderId="0" xfId="0" applyNumberFormat="1"/>
    <xf numFmtId="10" fontId="0" fillId="0" borderId="0" xfId="1" applyNumberFormat="1" applyFont="1"/>
    <xf numFmtId="10" fontId="0" fillId="0" borderId="0" xfId="0" applyNumberFormat="1"/>
    <xf numFmtId="0" fontId="5" fillId="0" borderId="0" xfId="0" applyFont="1"/>
    <xf numFmtId="184" fontId="5" fillId="0" borderId="0" xfId="0" applyNumberFormat="1" applyFont="1"/>
    <xf numFmtId="0" fontId="27" fillId="0" borderId="0" xfId="6" applyFont="1">
      <alignment vertical="center"/>
    </xf>
    <xf numFmtId="0" fontId="27" fillId="0" borderId="0" xfId="6" applyFont="1" applyBorder="1">
      <alignment vertical="center"/>
    </xf>
    <xf numFmtId="0" fontId="27" fillId="0" borderId="0" xfId="6" applyFont="1" applyFill="1" applyBorder="1">
      <alignment vertical="center"/>
    </xf>
    <xf numFmtId="0" fontId="28" fillId="0" borderId="0" xfId="6" applyFont="1" applyBorder="1">
      <alignment vertical="center"/>
    </xf>
    <xf numFmtId="0" fontId="29" fillId="0" borderId="0" xfId="6" applyFont="1" applyBorder="1">
      <alignment vertical="center"/>
    </xf>
    <xf numFmtId="0" fontId="29" fillId="0" borderId="0" xfId="6" applyFont="1">
      <alignment vertical="center"/>
    </xf>
    <xf numFmtId="184" fontId="27" fillId="0" borderId="0" xfId="6" applyNumberFormat="1" applyFont="1" applyBorder="1">
      <alignment vertical="center"/>
    </xf>
    <xf numFmtId="10" fontId="27" fillId="0" borderId="0" xfId="3" applyNumberFormat="1" applyFont="1">
      <alignment vertical="center"/>
    </xf>
    <xf numFmtId="10" fontId="27" fillId="0" borderId="0" xfId="6" applyNumberFormat="1" applyFont="1" applyBorder="1">
      <alignment vertical="center"/>
    </xf>
    <xf numFmtId="0" fontId="30" fillId="0" borderId="0" xfId="6" applyFont="1" applyFill="1" applyBorder="1" applyAlignment="1">
      <alignment horizontal="left" wrapText="1"/>
    </xf>
    <xf numFmtId="14" fontId="27" fillId="0" borderId="0" xfId="6" applyNumberFormat="1" applyFont="1">
      <alignment vertical="center"/>
    </xf>
    <xf numFmtId="176" fontId="27" fillId="0" borderId="0" xfId="6" applyNumberFormat="1" applyFont="1">
      <alignment vertical="center"/>
    </xf>
    <xf numFmtId="0" fontId="27" fillId="0" borderId="0" xfId="6" applyFont="1" applyFill="1" applyBorder="1" applyAlignment="1">
      <alignment horizontal="left" vertical="top" wrapText="1"/>
    </xf>
    <xf numFmtId="0" fontId="28" fillId="0" borderId="0" xfId="6" applyFont="1" applyAlignment="1">
      <alignment horizontal="center" vertical="center"/>
    </xf>
    <xf numFmtId="0" fontId="5" fillId="0" borderId="0" xfId="6" applyFont="1">
      <alignment vertical="center"/>
    </xf>
    <xf numFmtId="177" fontId="27" fillId="0" borderId="0" xfId="6" applyNumberFormat="1" applyFont="1">
      <alignment vertical="center"/>
    </xf>
    <xf numFmtId="181" fontId="27" fillId="0" borderId="0" xfId="6" applyNumberFormat="1" applyFont="1">
      <alignment vertical="center"/>
    </xf>
    <xf numFmtId="183" fontId="27" fillId="0" borderId="0" xfId="6" applyNumberFormat="1" applyFont="1">
      <alignment vertical="center"/>
    </xf>
    <xf numFmtId="179" fontId="27" fillId="0" borderId="0" xfId="6" applyNumberFormat="1" applyFont="1">
      <alignment vertical="center"/>
    </xf>
    <xf numFmtId="0" fontId="27" fillId="0" borderId="0" xfId="6" applyFont="1" applyAlignment="1">
      <alignment horizontal="right" vertical="center"/>
    </xf>
    <xf numFmtId="0" fontId="5" fillId="0" borderId="0" xfId="6" applyFont="1" applyAlignment="1" applyProtection="1"/>
    <xf numFmtId="0" fontId="5" fillId="0" borderId="0" xfId="6" applyFont="1" applyFill="1" applyBorder="1" applyAlignment="1" applyProtection="1">
      <alignment wrapText="1"/>
    </xf>
    <xf numFmtId="0" fontId="6" fillId="0" borderId="0" xfId="6" applyFont="1" applyAlignment="1" applyProtection="1"/>
    <xf numFmtId="0" fontId="5" fillId="0" borderId="0" xfId="6" applyFont="1" applyFill="1" applyBorder="1" applyAlignment="1" applyProtection="1">
      <alignment horizontal="left"/>
    </xf>
    <xf numFmtId="0" fontId="27" fillId="0" borderId="0" xfId="6" applyFont="1" applyAlignment="1"/>
    <xf numFmtId="179" fontId="27" fillId="0" borderId="0" xfId="6" applyNumberFormat="1" applyFont="1" applyFill="1">
      <alignment vertical="center"/>
    </xf>
    <xf numFmtId="179" fontId="27" fillId="0" borderId="0" xfId="6" applyNumberFormat="1" applyFont="1" applyBorder="1">
      <alignment vertical="center"/>
    </xf>
    <xf numFmtId="0" fontId="31" fillId="0" borderId="0" xfId="6" applyFont="1" applyBorder="1">
      <alignment vertical="center"/>
    </xf>
    <xf numFmtId="177" fontId="27" fillId="0" borderId="0" xfId="6" applyNumberFormat="1" applyFont="1" applyBorder="1">
      <alignment vertical="center"/>
    </xf>
    <xf numFmtId="0" fontId="26" fillId="0" borderId="0" xfId="6" applyFont="1" applyBorder="1" applyAlignment="1">
      <alignment horizontal="left" vertical="center"/>
    </xf>
    <xf numFmtId="183" fontId="29" fillId="0" borderId="0" xfId="6" applyNumberFormat="1" applyFont="1">
      <alignment vertical="center"/>
    </xf>
    <xf numFmtId="185" fontId="5" fillId="0" borderId="0" xfId="6" applyNumberFormat="1" applyFont="1">
      <alignment vertical="center"/>
    </xf>
    <xf numFmtId="184" fontId="27" fillId="0" borderId="0" xfId="6" applyNumberFormat="1" applyFont="1">
      <alignment vertical="center"/>
    </xf>
    <xf numFmtId="180" fontId="27" fillId="0" borderId="0" xfId="6" applyNumberFormat="1" applyFont="1">
      <alignment vertical="center"/>
    </xf>
    <xf numFmtId="183" fontId="27" fillId="2" borderId="1" xfId="6" applyNumberFormat="1" applyFont="1" applyFill="1" applyBorder="1">
      <alignment vertical="center"/>
    </xf>
    <xf numFmtId="179" fontId="27" fillId="2" borderId="2" xfId="6" applyNumberFormat="1" applyFont="1" applyFill="1" applyBorder="1">
      <alignment vertical="center"/>
    </xf>
    <xf numFmtId="179" fontId="27" fillId="2" borderId="3" xfId="6" applyNumberFormat="1" applyFont="1" applyFill="1" applyBorder="1">
      <alignment vertical="center"/>
    </xf>
    <xf numFmtId="179" fontId="27" fillId="2" borderId="4" xfId="6" applyNumberFormat="1" applyFont="1" applyFill="1" applyBorder="1">
      <alignment vertical="center"/>
    </xf>
    <xf numFmtId="179" fontId="27" fillId="2" borderId="5" xfId="6" applyNumberFormat="1" applyFont="1" applyFill="1" applyBorder="1">
      <alignment vertical="center"/>
    </xf>
    <xf numFmtId="179" fontId="27" fillId="2" borderId="1" xfId="6" applyNumberFormat="1" applyFont="1" applyFill="1" applyBorder="1">
      <alignment vertical="center"/>
    </xf>
    <xf numFmtId="179" fontId="27" fillId="2" borderId="6" xfId="6" applyNumberFormat="1" applyFont="1" applyFill="1" applyBorder="1">
      <alignment vertical="center"/>
    </xf>
    <xf numFmtId="0" fontId="27" fillId="0" borderId="0" xfId="6" applyFont="1" applyAlignment="1">
      <alignment horizontal="left" vertical="center"/>
    </xf>
    <xf numFmtId="178" fontId="27" fillId="2" borderId="3" xfId="6" applyNumberFormat="1" applyFont="1" applyFill="1" applyBorder="1">
      <alignment vertical="center"/>
    </xf>
    <xf numFmtId="183" fontId="27" fillId="0" borderId="0" xfId="6" applyNumberFormat="1" applyFont="1" applyAlignment="1">
      <alignment horizontal="right" vertical="center"/>
    </xf>
    <xf numFmtId="0" fontId="32" fillId="0" borderId="0" xfId="0" applyFont="1" applyFill="1" applyBorder="1" applyAlignment="1" applyProtection="1">
      <alignment horizontal="right"/>
      <protection locked="0"/>
    </xf>
    <xf numFmtId="0" fontId="5" fillId="0" borderId="5" xfId="0" applyFont="1" applyBorder="1"/>
    <xf numFmtId="0" fontId="5" fillId="0" borderId="0" xfId="0" applyFont="1" applyBorder="1"/>
    <xf numFmtId="0" fontId="5" fillId="0" borderId="6" xfId="0" applyFont="1" applyBorder="1"/>
    <xf numFmtId="184" fontId="4" fillId="0" borderId="0" xfId="0" applyNumberFormat="1" applyFont="1"/>
    <xf numFmtId="183" fontId="5" fillId="0" borderId="0" xfId="0" applyNumberFormat="1" applyFont="1" applyBorder="1"/>
    <xf numFmtId="183" fontId="5" fillId="0" borderId="0" xfId="0" applyNumberFormat="1" applyFont="1"/>
    <xf numFmtId="184" fontId="12" fillId="0" borderId="0" xfId="0" applyNumberFormat="1" applyFont="1"/>
    <xf numFmtId="0" fontId="12" fillId="0" borderId="0" xfId="0" applyFont="1"/>
    <xf numFmtId="183" fontId="5" fillId="0" borderId="1" xfId="0" applyNumberFormat="1" applyFont="1" applyBorder="1"/>
    <xf numFmtId="183" fontId="5" fillId="0" borderId="6" xfId="0" applyNumberFormat="1" applyFont="1" applyBorder="1"/>
    <xf numFmtId="183" fontId="5" fillId="0" borderId="7" xfId="0" applyNumberFormat="1" applyFont="1" applyBorder="1"/>
    <xf numFmtId="183" fontId="5" fillId="0" borderId="4" xfId="0" applyNumberFormat="1" applyFont="1" applyBorder="1"/>
    <xf numFmtId="183" fontId="5" fillId="0" borderId="8" xfId="0" applyNumberFormat="1" applyFont="1" applyBorder="1"/>
    <xf numFmtId="183" fontId="5" fillId="0" borderId="9" xfId="0" applyNumberFormat="1" applyFont="1" applyBorder="1"/>
    <xf numFmtId="182" fontId="5" fillId="0" borderId="0" xfId="0" applyNumberFormat="1" applyFont="1"/>
    <xf numFmtId="0" fontId="5" fillId="0" borderId="0" xfId="0" applyFont="1" applyAlignment="1">
      <alignment horizontal="right"/>
    </xf>
    <xf numFmtId="182" fontId="5" fillId="0" borderId="4" xfId="0" applyNumberFormat="1" applyFont="1" applyBorder="1"/>
    <xf numFmtId="183" fontId="5" fillId="0" borderId="5" xfId="0" applyNumberFormat="1" applyFont="1" applyBorder="1"/>
    <xf numFmtId="182" fontId="5" fillId="0" borderId="5" xfId="0" applyNumberFormat="1" applyFont="1" applyBorder="1"/>
    <xf numFmtId="182" fontId="5" fillId="0" borderId="10" xfId="0" applyNumberFormat="1" applyFont="1" applyBorder="1"/>
    <xf numFmtId="182" fontId="5" fillId="0" borderId="6" xfId="0" applyNumberFormat="1" applyFont="1" applyBorder="1"/>
    <xf numFmtId="182" fontId="5" fillId="0" borderId="7" xfId="0" applyNumberFormat="1" applyFont="1" applyBorder="1"/>
    <xf numFmtId="0" fontId="0" fillId="0" borderId="0" xfId="0" applyFont="1" applyBorder="1"/>
    <xf numFmtId="0" fontId="20" fillId="0" borderId="0" xfId="6" applyFont="1" applyBorder="1">
      <alignment vertical="center"/>
    </xf>
    <xf numFmtId="0" fontId="5" fillId="0" borderId="0" xfId="0" applyNumberFormat="1" applyFont="1"/>
    <xf numFmtId="182" fontId="5" fillId="0" borderId="2" xfId="0" applyNumberFormat="1" applyFont="1" applyBorder="1"/>
    <xf numFmtId="0" fontId="4" fillId="0" borderId="1" xfId="0" applyFont="1" applyBorder="1"/>
    <xf numFmtId="0" fontId="4" fillId="0" borderId="6" xfId="0" applyFont="1" applyBorder="1"/>
    <xf numFmtId="183" fontId="5" fillId="0" borderId="0" xfId="0" applyNumberFormat="1" applyFont="1" applyAlignment="1">
      <alignment horizontal="right"/>
    </xf>
    <xf numFmtId="0" fontId="3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82" fontId="5" fillId="0" borderId="11" xfId="0" applyNumberFormat="1" applyFont="1" applyBorder="1"/>
    <xf numFmtId="182" fontId="5" fillId="0" borderId="9" xfId="0" applyNumberFormat="1" applyFont="1" applyBorder="1"/>
    <xf numFmtId="183" fontId="5" fillId="0" borderId="12" xfId="0" applyNumberFormat="1" applyFont="1" applyBorder="1"/>
    <xf numFmtId="183" fontId="5" fillId="0" borderId="13" xfId="0" applyNumberFormat="1" applyFont="1" applyBorder="1"/>
    <xf numFmtId="183" fontId="5" fillId="0" borderId="14" xfId="0" applyNumberFormat="1" applyFont="1" applyBorder="1"/>
    <xf numFmtId="178" fontId="5" fillId="0" borderId="15" xfId="0" applyNumberFormat="1" applyFont="1" applyBorder="1"/>
    <xf numFmtId="182" fontId="5" fillId="2" borderId="15" xfId="0" applyNumberFormat="1" applyFont="1" applyFill="1" applyBorder="1"/>
    <xf numFmtId="0" fontId="4" fillId="0" borderId="0" xfId="0" applyFont="1" applyAlignment="1">
      <alignment horizontal="right"/>
    </xf>
    <xf numFmtId="183" fontId="5" fillId="0" borderId="2" xfId="0" applyNumberFormat="1" applyFont="1" applyBorder="1"/>
    <xf numFmtId="183" fontId="5" fillId="0" borderId="3" xfId="0" applyNumberFormat="1" applyFont="1" applyBorder="1"/>
    <xf numFmtId="0" fontId="33" fillId="0" borderId="0" xfId="6" applyFont="1" applyAlignment="1">
      <alignment horizontal="right" vertical="center"/>
    </xf>
    <xf numFmtId="17" fontId="0" fillId="0" borderId="0" xfId="0" applyNumberFormat="1"/>
    <xf numFmtId="186" fontId="0" fillId="0" borderId="0" xfId="0" applyNumberFormat="1"/>
    <xf numFmtId="183" fontId="5" fillId="0" borderId="10" xfId="0" applyNumberFormat="1" applyFont="1" applyBorder="1"/>
    <xf numFmtId="0" fontId="0" fillId="0" borderId="0" xfId="0" applyFill="1" applyBorder="1" applyAlignment="1"/>
    <xf numFmtId="0" fontId="32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Font="1" applyFill="1" applyBorder="1" applyAlignment="1">
      <alignment horizontal="center"/>
    </xf>
    <xf numFmtId="179" fontId="5" fillId="0" borderId="5" xfId="0" applyNumberFormat="1" applyFont="1" applyBorder="1"/>
    <xf numFmtId="0" fontId="28" fillId="0" borderId="0" xfId="6" applyFont="1" applyBorder="1" applyAlignment="1">
      <alignment vertical="center" wrapText="1"/>
    </xf>
    <xf numFmtId="0" fontId="31" fillId="0" borderId="0" xfId="6" applyFont="1" applyBorder="1" applyAlignment="1">
      <alignment vertical="center" wrapText="1"/>
    </xf>
    <xf numFmtId="10" fontId="27" fillId="0" borderId="0" xfId="6" applyNumberFormat="1" applyFont="1">
      <alignment vertical="center"/>
    </xf>
    <xf numFmtId="184" fontId="0" fillId="0" borderId="0" xfId="0" applyNumberFormat="1" applyFont="1"/>
    <xf numFmtId="0" fontId="28" fillId="0" borderId="0" xfId="6" applyFont="1" applyAlignment="1">
      <alignment horizontal="left" vertical="center"/>
    </xf>
    <xf numFmtId="11" fontId="5" fillId="0" borderId="1" xfId="0" applyNumberFormat="1" applyFont="1" applyBorder="1"/>
    <xf numFmtId="178" fontId="5" fillId="0" borderId="0" xfId="0" applyNumberFormat="1" applyFont="1" applyAlignment="1">
      <alignment horizontal="right"/>
    </xf>
    <xf numFmtId="0" fontId="0" fillId="0" borderId="0" xfId="0" applyFont="1" applyFill="1" applyBorder="1" applyAlignment="1"/>
    <xf numFmtId="0" fontId="0" fillId="0" borderId="16" xfId="0" applyFont="1" applyFill="1" applyBorder="1" applyAlignment="1"/>
    <xf numFmtId="0" fontId="0" fillId="0" borderId="16" xfId="0" applyFill="1" applyBorder="1" applyAlignment="1"/>
    <xf numFmtId="0" fontId="0" fillId="0" borderId="17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Continuous"/>
    </xf>
    <xf numFmtId="188" fontId="27" fillId="0" borderId="0" xfId="1" applyNumberFormat="1" applyFont="1" applyAlignment="1">
      <alignment vertical="center"/>
    </xf>
    <xf numFmtId="188" fontId="27" fillId="0" borderId="0" xfId="6" applyNumberFormat="1" applyFont="1">
      <alignment vertical="center"/>
    </xf>
    <xf numFmtId="0" fontId="32" fillId="0" borderId="0" xfId="0" applyFont="1" applyFill="1" applyBorder="1" applyAlignment="1" applyProtection="1">
      <alignment horizontal="center"/>
      <protection locked="0" hidden="1"/>
    </xf>
    <xf numFmtId="0" fontId="34" fillId="0" borderId="0" xfId="0" applyFont="1" applyFill="1" applyBorder="1" applyProtection="1">
      <protection locked="0" hidden="1"/>
    </xf>
    <xf numFmtId="0" fontId="32" fillId="0" borderId="0" xfId="0" applyFont="1" applyFill="1" applyBorder="1" applyProtection="1">
      <protection locked="0" hidden="1"/>
    </xf>
    <xf numFmtId="0" fontId="32" fillId="0" borderId="0" xfId="0" applyFont="1" applyProtection="1">
      <protection locked="0" hidden="1"/>
    </xf>
    <xf numFmtId="0" fontId="32" fillId="0" borderId="0" xfId="0" applyFont="1" applyBorder="1" applyProtection="1">
      <protection locked="0" hidden="1"/>
    </xf>
    <xf numFmtId="0" fontId="0" fillId="0" borderId="0" xfId="0" applyProtection="1">
      <protection locked="0" hidden="1"/>
    </xf>
    <xf numFmtId="180" fontId="32" fillId="0" borderId="0" xfId="0" applyNumberFormat="1" applyFont="1" applyFill="1" applyBorder="1" applyAlignment="1" applyProtection="1">
      <alignment horizontal="center"/>
      <protection locked="0" hidden="1"/>
    </xf>
    <xf numFmtId="0" fontId="35" fillId="0" borderId="18" xfId="0" applyFont="1" applyFill="1" applyBorder="1" applyAlignment="1" applyProtection="1">
      <alignment horizontal="center" wrapText="1"/>
      <protection locked="0" hidden="1"/>
    </xf>
    <xf numFmtId="180" fontId="32" fillId="0" borderId="0" xfId="1" applyNumberFormat="1" applyFont="1" applyFill="1" applyBorder="1" applyProtection="1">
      <protection locked="0" hidden="1"/>
    </xf>
    <xf numFmtId="17" fontId="32" fillId="0" borderId="0" xfId="0" applyNumberFormat="1" applyFont="1" applyFill="1" applyBorder="1" applyAlignment="1" applyProtection="1">
      <alignment horizontal="center"/>
      <protection locked="0" hidden="1"/>
    </xf>
    <xf numFmtId="0" fontId="32" fillId="0" borderId="0" xfId="0" applyFont="1" applyFill="1" applyBorder="1" applyAlignment="1" applyProtection="1">
      <alignment horizontal="center" wrapText="1"/>
      <protection locked="0" hidden="1"/>
    </xf>
    <xf numFmtId="187" fontId="32" fillId="0" borderId="0" xfId="1" applyNumberFormat="1" applyFont="1" applyFill="1" applyBorder="1" applyProtection="1">
      <protection locked="0" hidden="1"/>
    </xf>
    <xf numFmtId="0" fontId="32" fillId="0" borderId="0" xfId="0" applyFont="1" applyFill="1" applyBorder="1" applyAlignment="1" applyProtection="1">
      <alignment horizontal="right"/>
      <protection locked="0" hidden="1"/>
    </xf>
    <xf numFmtId="176" fontId="5" fillId="0" borderId="15" xfId="0" applyNumberFormat="1" applyFont="1" applyFill="1" applyBorder="1" applyProtection="1">
      <protection locked="0" hidden="1"/>
    </xf>
    <xf numFmtId="178" fontId="5" fillId="0" borderId="15" xfId="0" applyNumberFormat="1" applyFont="1" applyFill="1" applyBorder="1" applyProtection="1">
      <protection locked="0" hidden="1"/>
    </xf>
    <xf numFmtId="0" fontId="26" fillId="0" borderId="0" xfId="6" applyFont="1" applyAlignment="1" applyProtection="1">
      <alignment horizontal="right" vertical="center"/>
      <protection locked="0" hidden="1"/>
    </xf>
    <xf numFmtId="0" fontId="33" fillId="0" borderId="15" xfId="6" applyFont="1" applyBorder="1" applyAlignment="1" applyProtection="1">
      <alignment horizontal="right" vertical="center"/>
      <protection locked="0" hidden="1"/>
    </xf>
    <xf numFmtId="176" fontId="32" fillId="0" borderId="0" xfId="0" applyNumberFormat="1" applyFont="1" applyFill="1" applyBorder="1" applyProtection="1">
      <protection locked="0" hidden="1"/>
    </xf>
    <xf numFmtId="9" fontId="32" fillId="0" borderId="15" xfId="1" applyFont="1" applyFill="1" applyBorder="1" applyProtection="1">
      <protection locked="0" hidden="1"/>
    </xf>
    <xf numFmtId="176" fontId="5" fillId="2" borderId="15" xfId="0" applyNumberFormat="1" applyFont="1" applyFill="1" applyBorder="1" applyProtection="1">
      <protection locked="0" hidden="1"/>
    </xf>
    <xf numFmtId="187" fontId="5" fillId="0" borderId="15" xfId="0" applyNumberFormat="1" applyFont="1" applyFill="1" applyBorder="1" applyProtection="1">
      <protection locked="0" hidden="1"/>
    </xf>
    <xf numFmtId="0" fontId="32" fillId="0" borderId="15" xfId="1" applyNumberFormat="1" applyFont="1" applyFill="1" applyBorder="1" applyProtection="1">
      <protection locked="0" hidden="1"/>
    </xf>
    <xf numFmtId="0" fontId="32" fillId="0" borderId="15" xfId="0" applyFont="1" applyFill="1" applyBorder="1" applyAlignment="1" applyProtection="1">
      <alignment horizontal="center"/>
      <protection locked="0" hidden="1"/>
    </xf>
    <xf numFmtId="10" fontId="32" fillId="0" borderId="0" xfId="0" applyNumberFormat="1" applyFont="1" applyProtection="1">
      <protection locked="0" hidden="1"/>
    </xf>
    <xf numFmtId="187" fontId="32" fillId="0" borderId="15" xfId="0" applyNumberFormat="1" applyFont="1" applyFill="1" applyBorder="1" applyProtection="1">
      <protection locked="0" hidden="1"/>
    </xf>
    <xf numFmtId="188" fontId="32" fillId="0" borderId="0" xfId="0" applyNumberFormat="1" applyFont="1" applyProtection="1">
      <protection locked="0" hidden="1"/>
    </xf>
    <xf numFmtId="187" fontId="32" fillId="0" borderId="15" xfId="1" applyNumberFormat="1" applyFont="1" applyFill="1" applyBorder="1" applyProtection="1">
      <protection locked="0" hidden="1"/>
    </xf>
    <xf numFmtId="0" fontId="32" fillId="0" borderId="15" xfId="0" applyFont="1" applyFill="1" applyBorder="1" applyProtection="1">
      <protection locked="0" hidden="1"/>
    </xf>
    <xf numFmtId="180" fontId="32" fillId="0" borderId="0" xfId="0" applyNumberFormat="1" applyFont="1" applyFill="1" applyBorder="1" applyProtection="1">
      <protection locked="0" hidden="1"/>
    </xf>
    <xf numFmtId="10" fontId="32" fillId="0" borderId="0" xfId="1" applyNumberFormat="1" applyFont="1" applyFill="1" applyBorder="1" applyProtection="1">
      <protection locked="0" hidden="1"/>
    </xf>
    <xf numFmtId="0" fontId="0" fillId="0" borderId="0" xfId="0" applyFont="1" applyFill="1" applyBorder="1" applyAlignment="1" applyProtection="1">
      <alignment horizontal="center"/>
      <protection locked="0" hidden="1"/>
    </xf>
    <xf numFmtId="180" fontId="32" fillId="0" borderId="0" xfId="1" applyNumberFormat="1" applyFont="1" applyFill="1" applyBorder="1" applyAlignment="1" applyProtection="1">
      <alignment horizontal="center"/>
      <protection locked="0" hidden="1"/>
    </xf>
    <xf numFmtId="184" fontId="32" fillId="0" borderId="0" xfId="0" applyNumberFormat="1" applyFont="1" applyFill="1" applyBorder="1" applyProtection="1">
      <protection locked="0" hidden="1"/>
    </xf>
    <xf numFmtId="10" fontId="32" fillId="0" borderId="0" xfId="0" applyNumberFormat="1" applyFont="1" applyFill="1" applyBorder="1" applyProtection="1">
      <protection locked="0" hidden="1"/>
    </xf>
    <xf numFmtId="0" fontId="32" fillId="0" borderId="0" xfId="0" applyNumberFormat="1" applyFont="1" applyFill="1" applyBorder="1" applyProtection="1">
      <protection locked="0" hidden="1"/>
    </xf>
    <xf numFmtId="0" fontId="32" fillId="0" borderId="10" xfId="0" applyFont="1" applyFill="1" applyBorder="1" applyProtection="1">
      <protection locked="0" hidden="1"/>
    </xf>
    <xf numFmtId="190" fontId="32" fillId="0" borderId="10" xfId="0" applyNumberFormat="1" applyFont="1" applyFill="1" applyBorder="1" applyAlignment="1" applyProtection="1">
      <alignment horizontal="right"/>
      <protection locked="0" hidden="1"/>
    </xf>
    <xf numFmtId="0" fontId="32" fillId="0" borderId="10" xfId="0" applyFont="1" applyFill="1" applyBorder="1" applyAlignment="1" applyProtection="1">
      <alignment horizontal="left"/>
      <protection locked="0" hidden="1"/>
    </xf>
    <xf numFmtId="187" fontId="32" fillId="0" borderId="10" xfId="1" applyNumberFormat="1" applyFont="1" applyFill="1" applyBorder="1" applyProtection="1">
      <protection locked="0" hidden="1"/>
    </xf>
    <xf numFmtId="0" fontId="32" fillId="0" borderId="7" xfId="0" applyFont="1" applyFill="1" applyBorder="1" applyAlignment="1" applyProtection="1">
      <alignment horizontal="left"/>
      <protection locked="0" hidden="1"/>
    </xf>
    <xf numFmtId="181" fontId="32" fillId="0" borderId="7" xfId="0" applyNumberFormat="1" applyFont="1" applyFill="1" applyBorder="1" applyProtection="1">
      <protection locked="0" hidden="1"/>
    </xf>
    <xf numFmtId="0" fontId="32" fillId="0" borderId="0" xfId="0" applyFont="1" applyFill="1" applyBorder="1" applyAlignment="1" applyProtection="1">
      <alignment horizontal="left"/>
      <protection locked="0" hidden="1"/>
    </xf>
    <xf numFmtId="181" fontId="32" fillId="0" borderId="0" xfId="0" applyNumberFormat="1" applyFont="1" applyFill="1" applyBorder="1" applyProtection="1">
      <protection locked="0" hidden="1"/>
    </xf>
    <xf numFmtId="10" fontId="32" fillId="0" borderId="10" xfId="1" applyNumberFormat="1" applyFont="1" applyFill="1" applyBorder="1" applyProtection="1">
      <protection locked="0" hidden="1"/>
    </xf>
    <xf numFmtId="0" fontId="32" fillId="0" borderId="10" xfId="1" applyNumberFormat="1" applyFont="1" applyFill="1" applyBorder="1" applyAlignment="1" applyProtection="1">
      <alignment horizontal="left"/>
      <protection locked="0" hidden="1"/>
    </xf>
    <xf numFmtId="183" fontId="32" fillId="0" borderId="10" xfId="1" applyNumberFormat="1" applyFont="1" applyFill="1" applyBorder="1" applyProtection="1">
      <protection locked="0" hidden="1"/>
    </xf>
    <xf numFmtId="0" fontId="32" fillId="0" borderId="0" xfId="1" applyNumberFormat="1" applyFont="1" applyFill="1" applyBorder="1" applyAlignment="1" applyProtection="1">
      <alignment horizontal="left"/>
      <protection locked="0" hidden="1"/>
    </xf>
    <xf numFmtId="178" fontId="32" fillId="0" borderId="0" xfId="1" applyNumberFormat="1" applyFont="1" applyFill="1" applyBorder="1" applyProtection="1">
      <protection locked="0" hidden="1"/>
    </xf>
    <xf numFmtId="183" fontId="32" fillId="0" borderId="0" xfId="1" applyNumberFormat="1" applyFont="1" applyFill="1" applyBorder="1" applyProtection="1">
      <protection locked="0" hidden="1"/>
    </xf>
    <xf numFmtId="14" fontId="32" fillId="0" borderId="0" xfId="0" applyNumberFormat="1" applyFont="1" applyFill="1" applyBorder="1" applyProtection="1">
      <protection locked="0" hidden="1"/>
    </xf>
    <xf numFmtId="189" fontId="5" fillId="0" borderId="0" xfId="0" applyNumberFormat="1" applyFont="1" applyFill="1" applyBorder="1" applyProtection="1">
      <protection locked="0" hidden="1"/>
    </xf>
    <xf numFmtId="0" fontId="1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184" fontId="5" fillId="0" borderId="15" xfId="0" applyNumberFormat="1" applyFont="1" applyBorder="1"/>
    <xf numFmtId="0" fontId="5" fillId="0" borderId="15" xfId="0" applyFont="1" applyBorder="1"/>
  </cellXfs>
  <cellStyles count="9">
    <cellStyle name="百分比" xfId="1" builtinId="5"/>
    <cellStyle name="百分比 2" xfId="2"/>
    <cellStyle name="百分比 3" xfId="3"/>
    <cellStyle name="常规" xfId="0" builtinId="0"/>
    <cellStyle name="常规 2" xfId="4"/>
    <cellStyle name="常规 2 2" xfId="5"/>
    <cellStyle name="常规 3" xfId="6"/>
    <cellStyle name="超链接 2" xfId="7"/>
    <cellStyle name="千位分隔 2" xfId="8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1" defaultTableStyle="TableStyleMedium9" defaultPivotStyle="PivotStyleLight16">
    <tableStyle name="表样式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用散点图估计Beta!$E$1</c:f>
              <c:strCache>
                <c:ptCount val="1"/>
                <c:pt idx="0">
                  <c:v>中信证券回报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rgbClr val="4F81BD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trendline>
            <c:spPr>
              <a:ln w="3175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 val="-0.29061527530053233"/>
                  <c:y val="-4.8966853826815981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用散点图估计Beta!$D$2:$D$73</c:f>
              <c:numCache>
                <c:formatCode>General</c:formatCode>
                <c:ptCount val="72"/>
                <c:pt idx="0">
                  <c:v>4.1862993159029083E-2</c:v>
                </c:pt>
                <c:pt idx="1">
                  <c:v>-0.2181409471111293</c:v>
                </c:pt>
                <c:pt idx="2">
                  <c:v>0.15297226427335642</c:v>
                </c:pt>
                <c:pt idx="3">
                  <c:v>0.12397974879696783</c:v>
                </c:pt>
                <c:pt idx="4">
                  <c:v>6.2706603647929127E-2</c:v>
                </c:pt>
                <c:pt idx="5">
                  <c:v>4.3974195288238427E-2</c:v>
                </c:pt>
                <c:pt idx="6">
                  <c:v>0.13940514199294252</c:v>
                </c:pt>
                <c:pt idx="7">
                  <c:v>4.6311273647935858E-2</c:v>
                </c:pt>
                <c:pt idx="8">
                  <c:v>9.328265991509288E-2</c:v>
                </c:pt>
                <c:pt idx="9">
                  <c:v>-2.6908441822185214E-2</c:v>
                </c:pt>
                <c:pt idx="10">
                  <c:v>8.2352396763053948E-2</c:v>
                </c:pt>
                <c:pt idx="11">
                  <c:v>-0.24631394466775369</c:v>
                </c:pt>
                <c:pt idx="12">
                  <c:v>-4.3209850794829197E-2</c:v>
                </c:pt>
                <c:pt idx="13">
                  <c:v>-0.13630697620797483</c:v>
                </c:pt>
                <c:pt idx="14">
                  <c:v>1.448046489528898E-2</c:v>
                </c:pt>
                <c:pt idx="15">
                  <c:v>-0.20308153843913379</c:v>
                </c:pt>
                <c:pt idx="16">
                  <c:v>-7.0336383156743287E-2</c:v>
                </c:pt>
                <c:pt idx="17">
                  <c:v>6.3466284256387784E-2</c:v>
                </c:pt>
                <c:pt idx="18">
                  <c:v>-0.20140782883450536</c:v>
                </c:pt>
                <c:pt idx="19">
                  <c:v>-7.9504675604954445E-3</c:v>
                </c:pt>
                <c:pt idx="20">
                  <c:v>-0.16690297174222091</c:v>
                </c:pt>
                <c:pt idx="21">
                  <c:v>8.0007717918296972E-2</c:v>
                </c:pt>
                <c:pt idx="22">
                  <c:v>-0.1818693249277471</c:v>
                </c:pt>
                <c:pt idx="23">
                  <c:v>7.2487077427372482E-2</c:v>
                </c:pt>
                <c:pt idx="24">
                  <c:v>6.3897463607743621E-2</c:v>
                </c:pt>
                <c:pt idx="25">
                  <c:v>0.16725452524362394</c:v>
                </c:pt>
                <c:pt idx="26">
                  <c:v>0.17021226476823625</c:v>
                </c:pt>
                <c:pt idx="27">
                  <c:v>-7.0310123733164587E-2</c:v>
                </c:pt>
                <c:pt idx="28">
                  <c:v>6.9867517774069521E-2</c:v>
                </c:pt>
                <c:pt idx="29">
                  <c:v>0.20643659821983795</c:v>
                </c:pt>
                <c:pt idx="30">
                  <c:v>0.10513802163779418</c:v>
                </c:pt>
                <c:pt idx="31">
                  <c:v>3.4001715518262365E-2</c:v>
                </c:pt>
                <c:pt idx="32">
                  <c:v>4.1435710361170219E-2</c:v>
                </c:pt>
                <c:pt idx="33">
                  <c:v>0.27446422361846134</c:v>
                </c:pt>
                <c:pt idx="34">
                  <c:v>0.14216617065381199</c:v>
                </c:pt>
                <c:pt idx="35">
                  <c:v>4.8829618470457969E-2</c:v>
                </c:pt>
                <c:pt idx="36">
                  <c:v>5.6540298075531847E-2</c:v>
                </c:pt>
                <c:pt idx="37">
                  <c:v>2.8467257383443023E-2</c:v>
                </c:pt>
                <c:pt idx="38">
                  <c:v>-3.55696951937855E-2</c:v>
                </c:pt>
                <c:pt idx="39">
                  <c:v>1.8832632669225635E-2</c:v>
                </c:pt>
                <c:pt idx="40">
                  <c:v>0.13961755842857326</c:v>
                </c:pt>
                <c:pt idx="41">
                  <c:v>0.10931217746283606</c:v>
                </c:pt>
                <c:pt idx="42">
                  <c:v>-5.6195776848877443E-4</c:v>
                </c:pt>
                <c:pt idx="43">
                  <c:v>3.2574222010254061E-2</c:v>
                </c:pt>
                <c:pt idx="44">
                  <c:v>8.3535734587359745E-2</c:v>
                </c:pt>
                <c:pt idx="45">
                  <c:v>5.6219638666011651E-2</c:v>
                </c:pt>
                <c:pt idx="46">
                  <c:v>5.8930107428487588E-3</c:v>
                </c:pt>
                <c:pt idx="47">
                  <c:v>-5.4334939988404329E-2</c:v>
                </c:pt>
                <c:pt idx="48">
                  <c:v>-6.1833505331957417E-3</c:v>
                </c:pt>
                <c:pt idx="49">
                  <c:v>7.3654469405279643E-2</c:v>
                </c:pt>
                <c:pt idx="50">
                  <c:v>1.9335023220530267E-3</c:v>
                </c:pt>
                <c:pt idx="51">
                  <c:v>1.9043309387785978E-2</c:v>
                </c:pt>
                <c:pt idx="52">
                  <c:v>-8.4898416943450017E-2</c:v>
                </c:pt>
                <c:pt idx="53">
                  <c:v>-1.8700687413226724E-2</c:v>
                </c:pt>
                <c:pt idx="54">
                  <c:v>-9.5528330781010751E-2</c:v>
                </c:pt>
                <c:pt idx="55">
                  <c:v>9.5803057508684342E-2</c:v>
                </c:pt>
                <c:pt idx="56">
                  <c:v>-5.8965653375444238E-2</c:v>
                </c:pt>
                <c:pt idx="57">
                  <c:v>-5.5393542516613548E-2</c:v>
                </c:pt>
                <c:pt idx="58">
                  <c:v>1.5319490511457534E-2</c:v>
                </c:pt>
                <c:pt idx="59">
                  <c:v>-5.4528531538626801E-2</c:v>
                </c:pt>
                <c:pt idx="60">
                  <c:v>4.0713529946500238E-2</c:v>
                </c:pt>
                <c:pt idx="61">
                  <c:v>-3.1842446977348171E-2</c:v>
                </c:pt>
                <c:pt idx="62">
                  <c:v>-9.2627004774293864E-3</c:v>
                </c:pt>
                <c:pt idx="63">
                  <c:v>-0.10074490169739891</c:v>
                </c:pt>
                <c:pt idx="64">
                  <c:v>-2.4868543924190911E-2</c:v>
                </c:pt>
                <c:pt idx="65">
                  <c:v>-8.3847222700703883E-2</c:v>
                </c:pt>
                <c:pt idx="66">
                  <c:v>3.9729682938623334E-2</c:v>
                </c:pt>
                <c:pt idx="67">
                  <c:v>5.3019682787148081E-2</c:v>
                </c:pt>
                <c:pt idx="68">
                  <c:v>6.2583498102923185E-2</c:v>
                </c:pt>
                <c:pt idx="69">
                  <c:v>7.1434194799710804E-2</c:v>
                </c:pt>
                <c:pt idx="70">
                  <c:v>3.6290143143217435E-2</c:v>
                </c:pt>
                <c:pt idx="71">
                  <c:v>-1.3795020334123387E-2</c:v>
                </c:pt>
              </c:numCache>
            </c:numRef>
          </c:xVal>
          <c:yVal>
            <c:numRef>
              <c:f>用散点图估计Beta!$E$2:$E$73</c:f>
              <c:numCache>
                <c:formatCode>General</c:formatCode>
                <c:ptCount val="72"/>
                <c:pt idx="0">
                  <c:v>2.0816326530612272E-2</c:v>
                </c:pt>
                <c:pt idx="1">
                  <c:v>-0.35577175913752301</c:v>
                </c:pt>
                <c:pt idx="2">
                  <c:v>0.3457183297947628</c:v>
                </c:pt>
                <c:pt idx="3">
                  <c:v>0.11128588281557228</c:v>
                </c:pt>
                <c:pt idx="4">
                  <c:v>4.8659793814433083E-2</c:v>
                </c:pt>
                <c:pt idx="5">
                  <c:v>-4.789948959560264E-2</c:v>
                </c:pt>
                <c:pt idx="6">
                  <c:v>0.19185774450163762</c:v>
                </c:pt>
                <c:pt idx="7">
                  <c:v>-1.837390904915015E-2</c:v>
                </c:pt>
                <c:pt idx="8">
                  <c:v>0.21146355036171394</c:v>
                </c:pt>
                <c:pt idx="9">
                  <c:v>-8.1288343558282183E-2</c:v>
                </c:pt>
                <c:pt idx="10">
                  <c:v>9.6412556053811604E-2</c:v>
                </c:pt>
                <c:pt idx="11">
                  <c:v>-0.27948303715670442</c:v>
                </c:pt>
                <c:pt idx="12">
                  <c:v>0.23122824465440095</c:v>
                </c:pt>
                <c:pt idx="13">
                  <c:v>-0.11017699115044255</c:v>
                </c:pt>
                <c:pt idx="14">
                  <c:v>-5.5183946488294278E-2</c:v>
                </c:pt>
                <c:pt idx="15">
                  <c:v>-0.30140186915887845</c:v>
                </c:pt>
                <c:pt idx="16">
                  <c:v>-0.136226034308779</c:v>
                </c:pt>
                <c:pt idx="17">
                  <c:v>-0.24495238095238092</c:v>
                </c:pt>
                <c:pt idx="18">
                  <c:v>-0.16481069042316254</c:v>
                </c:pt>
                <c:pt idx="19">
                  <c:v>-7.7216676453317756E-2</c:v>
                </c:pt>
                <c:pt idx="20">
                  <c:v>-0.23692169821888642</c:v>
                </c:pt>
                <c:pt idx="21">
                  <c:v>6.4131600905948272E-2</c:v>
                </c:pt>
                <c:pt idx="22">
                  <c:v>-0.20806192768809595</c:v>
                </c:pt>
                <c:pt idx="23">
                  <c:v>9.533657326026268E-2</c:v>
                </c:pt>
                <c:pt idx="24">
                  <c:v>8.6751320373075647E-2</c:v>
                </c:pt>
                <c:pt idx="25">
                  <c:v>0.35593478592107264</c:v>
                </c:pt>
                <c:pt idx="26">
                  <c:v>0.23900320936379083</c:v>
                </c:pt>
                <c:pt idx="27">
                  <c:v>-2.052514792899407E-2</c:v>
                </c:pt>
                <c:pt idx="28">
                  <c:v>-8.1209650016989432E-2</c:v>
                </c:pt>
                <c:pt idx="29">
                  <c:v>0.37266791044776104</c:v>
                </c:pt>
                <c:pt idx="30">
                  <c:v>0.15954570037858318</c:v>
                </c:pt>
                <c:pt idx="31">
                  <c:v>6.1423650975889643E-2</c:v>
                </c:pt>
                <c:pt idx="32">
                  <c:v>0.27665811652620032</c:v>
                </c:pt>
                <c:pt idx="33">
                  <c:v>0.46484165324745041</c:v>
                </c:pt>
                <c:pt idx="34">
                  <c:v>0.26993865030674846</c:v>
                </c:pt>
                <c:pt idx="35">
                  <c:v>-1.6756032171581725E-2</c:v>
                </c:pt>
                <c:pt idx="36">
                  <c:v>7.8814172089660239E-2</c:v>
                </c:pt>
                <c:pt idx="37">
                  <c:v>3.6731634182908479E-2</c:v>
                </c:pt>
                <c:pt idx="38">
                  <c:v>-0.14923469387755106</c:v>
                </c:pt>
                <c:pt idx="39">
                  <c:v>3.9787798408488007E-2</c:v>
                </c:pt>
                <c:pt idx="40">
                  <c:v>0.29109589041095885</c:v>
                </c:pt>
                <c:pt idx="41">
                  <c:v>0.55112881806108893</c:v>
                </c:pt>
                <c:pt idx="42">
                  <c:v>0.19145569620253156</c:v>
                </c:pt>
                <c:pt idx="43">
                  <c:v>-8.6705202312138629E-2</c:v>
                </c:pt>
                <c:pt idx="44">
                  <c:v>0.35420743639921715</c:v>
                </c:pt>
                <c:pt idx="45">
                  <c:v>4.2857142857142927E-2</c:v>
                </c:pt>
                <c:pt idx="46">
                  <c:v>0.10609480812641103</c:v>
                </c:pt>
                <c:pt idx="47">
                  <c:v>-0.15619047619047621</c:v>
                </c:pt>
                <c:pt idx="48">
                  <c:v>7.361963190184051E-2</c:v>
                </c:pt>
                <c:pt idx="49">
                  <c:v>-0.21001615508885307</c:v>
                </c:pt>
                <c:pt idx="50">
                  <c:v>6.5404475043029375E-2</c:v>
                </c:pt>
                <c:pt idx="51">
                  <c:v>0.18813905930470343</c:v>
                </c:pt>
                <c:pt idx="52">
                  <c:v>-6.6793893129771131E-2</c:v>
                </c:pt>
                <c:pt idx="53">
                  <c:v>0.24761904761904763</c:v>
                </c:pt>
                <c:pt idx="54">
                  <c:v>-0.23357664233576647</c:v>
                </c:pt>
                <c:pt idx="55">
                  <c:v>0.12065439672801648</c:v>
                </c:pt>
                <c:pt idx="56">
                  <c:v>-0.15689655172413797</c:v>
                </c:pt>
                <c:pt idx="57">
                  <c:v>-0.13303437967115106</c:v>
                </c:pt>
                <c:pt idx="58">
                  <c:v>-1.4925373134327957E-3</c:v>
                </c:pt>
                <c:pt idx="59">
                  <c:v>9.0361445783133654E-3</c:v>
                </c:pt>
                <c:pt idx="60">
                  <c:v>4.8973143759873494E-2</c:v>
                </c:pt>
                <c:pt idx="61">
                  <c:v>7.4702886247877798E-2</c:v>
                </c:pt>
                <c:pt idx="62">
                  <c:v>-0.13762811127379215</c:v>
                </c:pt>
                <c:pt idx="63">
                  <c:v>-9.2961487383798169E-2</c:v>
                </c:pt>
                <c:pt idx="64">
                  <c:v>1.2096774193548265E-2</c:v>
                </c:pt>
                <c:pt idx="65">
                  <c:v>-0.17333333333333334</c:v>
                </c:pt>
                <c:pt idx="66">
                  <c:v>-4.7619047619047561E-2</c:v>
                </c:pt>
                <c:pt idx="67">
                  <c:v>0.18124999999999991</c:v>
                </c:pt>
                <c:pt idx="68">
                  <c:v>5.9602649006622599E-2</c:v>
                </c:pt>
                <c:pt idx="69">
                  <c:v>0.10058309037900859</c:v>
                </c:pt>
                <c:pt idx="70">
                  <c:v>5.3763440860215228E-2</c:v>
                </c:pt>
                <c:pt idx="71">
                  <c:v>-6.8669527896995763E-2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71904"/>
        <c:axId val="819972464"/>
      </c:scatterChart>
      <c:valAx>
        <c:axId val="819971904"/>
        <c:scaling>
          <c:orientation val="minMax"/>
        </c:scaling>
        <c:delete val="0"/>
        <c:axPos val="b"/>
        <c:title>
          <c:tx>
            <c:strRef>
              <c:f>用散点图估计Beta!$D$1</c:f>
              <c:strCache>
                <c:ptCount val="1"/>
                <c:pt idx="0">
                  <c:v>沪指回报</c:v>
                </c:pt>
              </c:strCache>
            </c:strRef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819972464"/>
        <c:crosses val="autoZero"/>
        <c:crossBetween val="midCat"/>
      </c:valAx>
      <c:valAx>
        <c:axId val="819972464"/>
        <c:scaling>
          <c:orientation val="minMax"/>
        </c:scaling>
        <c:delete val="0"/>
        <c:axPos val="l"/>
        <c:title>
          <c:tx>
            <c:strRef>
              <c:f>用散点图估计Beta!$E$1</c:f>
              <c:strCache>
                <c:ptCount val="1"/>
                <c:pt idx="0">
                  <c:v>中信证券回报</c:v>
                </c:pt>
              </c:strCache>
            </c:strRef>
          </c:tx>
          <c:layout/>
          <c:overlay val="0"/>
          <c:spPr>
            <a:noFill/>
            <a:ln w="25400">
              <a:noFill/>
            </a:ln>
          </c:spPr>
          <c:txPr>
            <a:bodyPr rot="0" vert="wordArtVertRtl"/>
            <a:lstStyle/>
            <a:p>
              <a:pPr>
                <a:defRPr/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crossAx val="819971904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txPr>
    <a:bodyPr/>
    <a:lstStyle/>
    <a:p>
      <a:pPr>
        <a:defRPr sz="900"/>
      </a:pPr>
      <a:endParaRPr lang="zh-CN"/>
    </a:p>
  </c:txPr>
  <c:printSettings>
    <c:headerFooter alignWithMargins="0"/>
    <c:pageMargins b="0.75000000000000455" l="0.70000000000000062" r="0.70000000000000062" t="0.75000000000000455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8766155919699227"/>
          <c:y val="7.3283958317091558E-2"/>
          <c:w val="0.62900510746968274"/>
          <c:h val="0.62041699843699316"/>
        </c:manualLayout>
      </c:layout>
      <c:scatterChart>
        <c:scatterStyle val="lineMarker"/>
        <c:varyColors val="0"/>
        <c:ser>
          <c:idx val="0"/>
          <c:order val="0"/>
          <c:tx>
            <c:strRef>
              <c:f>系数可调的Beat估计模型!$E$1</c:f>
              <c:strCache>
                <c:ptCount val="1"/>
                <c:pt idx="0">
                  <c:v>中信证券股票回报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rgbClr val="4F81BD"/>
              </a:solidFill>
              <a:ln w="9525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xVal>
            <c:numRef>
              <c:f>系数可调的Beat估计模型!$D$2:$D$73</c:f>
              <c:numCache>
                <c:formatCode>0.00%</c:formatCode>
                <c:ptCount val="72"/>
                <c:pt idx="0">
                  <c:v>4.1862993159029083E-2</c:v>
                </c:pt>
                <c:pt idx="1">
                  <c:v>-0.2181409471111293</c:v>
                </c:pt>
                <c:pt idx="2">
                  <c:v>0.15297226427335642</c:v>
                </c:pt>
                <c:pt idx="3">
                  <c:v>0.12397974879696783</c:v>
                </c:pt>
                <c:pt idx="4">
                  <c:v>6.2706603647929127E-2</c:v>
                </c:pt>
                <c:pt idx="5">
                  <c:v>4.3974195288238427E-2</c:v>
                </c:pt>
                <c:pt idx="6">
                  <c:v>0.13940514199294252</c:v>
                </c:pt>
                <c:pt idx="7">
                  <c:v>4.6311273647935858E-2</c:v>
                </c:pt>
                <c:pt idx="8">
                  <c:v>9.328265991509288E-2</c:v>
                </c:pt>
                <c:pt idx="9">
                  <c:v>-2.6908441822185214E-2</c:v>
                </c:pt>
                <c:pt idx="10">
                  <c:v>8.2352396763053948E-2</c:v>
                </c:pt>
                <c:pt idx="11">
                  <c:v>-0.24631394466775369</c:v>
                </c:pt>
                <c:pt idx="12">
                  <c:v>-4.3209850794829197E-2</c:v>
                </c:pt>
                <c:pt idx="13">
                  <c:v>-0.13630697620797483</c:v>
                </c:pt>
                <c:pt idx="14">
                  <c:v>1.448046489528898E-2</c:v>
                </c:pt>
                <c:pt idx="15">
                  <c:v>-0.20308153843913379</c:v>
                </c:pt>
                <c:pt idx="16">
                  <c:v>-7.0336383156743287E-2</c:v>
                </c:pt>
                <c:pt idx="17">
                  <c:v>6.3466284256387784E-2</c:v>
                </c:pt>
                <c:pt idx="18">
                  <c:v>-0.20140782883450536</c:v>
                </c:pt>
                <c:pt idx="19">
                  <c:v>-7.9504675604954445E-3</c:v>
                </c:pt>
                <c:pt idx="20">
                  <c:v>-0.16690297174222091</c:v>
                </c:pt>
                <c:pt idx="21">
                  <c:v>8.0007717918296972E-2</c:v>
                </c:pt>
                <c:pt idx="22">
                  <c:v>-0.1818693249277471</c:v>
                </c:pt>
                <c:pt idx="23">
                  <c:v>7.2487077427372482E-2</c:v>
                </c:pt>
                <c:pt idx="24">
                  <c:v>6.3897463607743621E-2</c:v>
                </c:pt>
                <c:pt idx="25">
                  <c:v>0.16725452524362394</c:v>
                </c:pt>
                <c:pt idx="26">
                  <c:v>0.17021226476823625</c:v>
                </c:pt>
                <c:pt idx="27">
                  <c:v>-7.0310123733164587E-2</c:v>
                </c:pt>
                <c:pt idx="28">
                  <c:v>6.9867517774069521E-2</c:v>
                </c:pt>
                <c:pt idx="29">
                  <c:v>0.20643659821983795</c:v>
                </c:pt>
                <c:pt idx="30">
                  <c:v>0.10513802163779418</c:v>
                </c:pt>
                <c:pt idx="31">
                  <c:v>3.4001715518262365E-2</c:v>
                </c:pt>
                <c:pt idx="32">
                  <c:v>4.1435710361170219E-2</c:v>
                </c:pt>
                <c:pt idx="33">
                  <c:v>0.27446422361846134</c:v>
                </c:pt>
                <c:pt idx="34">
                  <c:v>0.14216617065381199</c:v>
                </c:pt>
                <c:pt idx="35">
                  <c:v>4.8829618470457969E-2</c:v>
                </c:pt>
                <c:pt idx="36">
                  <c:v>5.6540298075531847E-2</c:v>
                </c:pt>
                <c:pt idx="37">
                  <c:v>2.8467257383443023E-2</c:v>
                </c:pt>
                <c:pt idx="38">
                  <c:v>-3.55696951937855E-2</c:v>
                </c:pt>
                <c:pt idx="39">
                  <c:v>1.8832632669225635E-2</c:v>
                </c:pt>
                <c:pt idx="40">
                  <c:v>0.13961755842857326</c:v>
                </c:pt>
                <c:pt idx="41">
                  <c:v>0.10931217746283606</c:v>
                </c:pt>
                <c:pt idx="42">
                  <c:v>-5.6195776848877443E-4</c:v>
                </c:pt>
                <c:pt idx="43">
                  <c:v>3.2574222010254061E-2</c:v>
                </c:pt>
                <c:pt idx="44">
                  <c:v>8.3535734587359745E-2</c:v>
                </c:pt>
                <c:pt idx="45">
                  <c:v>5.6219638666011651E-2</c:v>
                </c:pt>
                <c:pt idx="46">
                  <c:v>5.8930107428487588E-3</c:v>
                </c:pt>
                <c:pt idx="47">
                  <c:v>-5.4334939988404329E-2</c:v>
                </c:pt>
                <c:pt idx="48">
                  <c:v>-6.1833505331957417E-3</c:v>
                </c:pt>
                <c:pt idx="49">
                  <c:v>7.3654469405279643E-2</c:v>
                </c:pt>
                <c:pt idx="50">
                  <c:v>1.9335023220530267E-3</c:v>
                </c:pt>
                <c:pt idx="51">
                  <c:v>1.9043309387785978E-2</c:v>
                </c:pt>
                <c:pt idx="52">
                  <c:v>-8.4898416943450017E-2</c:v>
                </c:pt>
                <c:pt idx="53">
                  <c:v>-1.8700687413226724E-2</c:v>
                </c:pt>
                <c:pt idx="54">
                  <c:v>-9.5528330781010751E-2</c:v>
                </c:pt>
                <c:pt idx="55">
                  <c:v>9.5803057508684342E-2</c:v>
                </c:pt>
                <c:pt idx="56">
                  <c:v>-5.8965653375444238E-2</c:v>
                </c:pt>
                <c:pt idx="57">
                  <c:v>-5.5393542516613548E-2</c:v>
                </c:pt>
                <c:pt idx="58">
                  <c:v>1.5319490511457534E-2</c:v>
                </c:pt>
                <c:pt idx="59">
                  <c:v>-5.4528531538626801E-2</c:v>
                </c:pt>
                <c:pt idx="60">
                  <c:v>4.0713529946500238E-2</c:v>
                </c:pt>
                <c:pt idx="61">
                  <c:v>-3.1842446977348171E-2</c:v>
                </c:pt>
                <c:pt idx="62">
                  <c:v>-9.2627004774293864E-3</c:v>
                </c:pt>
                <c:pt idx="63">
                  <c:v>-0.10074490169739891</c:v>
                </c:pt>
                <c:pt idx="64">
                  <c:v>-2.4868543924190911E-2</c:v>
                </c:pt>
                <c:pt idx="65">
                  <c:v>-8.3847222700703883E-2</c:v>
                </c:pt>
                <c:pt idx="66">
                  <c:v>3.9729682938623334E-2</c:v>
                </c:pt>
                <c:pt idx="67">
                  <c:v>5.3019682787148081E-2</c:v>
                </c:pt>
                <c:pt idx="68">
                  <c:v>6.2583498102923185E-2</c:v>
                </c:pt>
                <c:pt idx="69">
                  <c:v>7.1434194799710804E-2</c:v>
                </c:pt>
                <c:pt idx="70">
                  <c:v>3.6290143143217435E-2</c:v>
                </c:pt>
                <c:pt idx="71">
                  <c:v>-1.3795020334123387E-2</c:v>
                </c:pt>
              </c:numCache>
            </c:numRef>
          </c:xVal>
          <c:yVal>
            <c:numRef>
              <c:f>系数可调的Beat估计模型!$E$2:$E$73</c:f>
              <c:numCache>
                <c:formatCode>0.00%</c:formatCode>
                <c:ptCount val="72"/>
                <c:pt idx="0">
                  <c:v>2.0816326530612272E-2</c:v>
                </c:pt>
                <c:pt idx="1">
                  <c:v>-0.35577175913752301</c:v>
                </c:pt>
                <c:pt idx="2">
                  <c:v>0.3457183297947628</c:v>
                </c:pt>
                <c:pt idx="3">
                  <c:v>0.11128588281557228</c:v>
                </c:pt>
                <c:pt idx="4">
                  <c:v>4.8659793814433083E-2</c:v>
                </c:pt>
                <c:pt idx="5">
                  <c:v>-4.789948959560264E-2</c:v>
                </c:pt>
                <c:pt idx="6">
                  <c:v>0.19185774450163762</c:v>
                </c:pt>
                <c:pt idx="7">
                  <c:v>-1.837390904915015E-2</c:v>
                </c:pt>
                <c:pt idx="8">
                  <c:v>0.21146355036171394</c:v>
                </c:pt>
                <c:pt idx="9">
                  <c:v>-8.1288343558282183E-2</c:v>
                </c:pt>
                <c:pt idx="10">
                  <c:v>9.6412556053811604E-2</c:v>
                </c:pt>
                <c:pt idx="11">
                  <c:v>-0.27948303715670442</c:v>
                </c:pt>
                <c:pt idx="12">
                  <c:v>0.23122824465440095</c:v>
                </c:pt>
                <c:pt idx="13">
                  <c:v>-0.11017699115044255</c:v>
                </c:pt>
                <c:pt idx="14">
                  <c:v>-5.5183946488294278E-2</c:v>
                </c:pt>
                <c:pt idx="15">
                  <c:v>-0.30140186915887845</c:v>
                </c:pt>
                <c:pt idx="16">
                  <c:v>-0.136226034308779</c:v>
                </c:pt>
                <c:pt idx="17">
                  <c:v>-0.24495238095238092</c:v>
                </c:pt>
                <c:pt idx="18">
                  <c:v>-0.16481069042316254</c:v>
                </c:pt>
                <c:pt idx="19">
                  <c:v>-7.7216676453317756E-2</c:v>
                </c:pt>
                <c:pt idx="20">
                  <c:v>-0.23692169821888642</c:v>
                </c:pt>
                <c:pt idx="21">
                  <c:v>6.4131600905948272E-2</c:v>
                </c:pt>
                <c:pt idx="22">
                  <c:v>-0.20806192768809595</c:v>
                </c:pt>
                <c:pt idx="23">
                  <c:v>9.533657326026268E-2</c:v>
                </c:pt>
                <c:pt idx="24">
                  <c:v>8.6751320373075647E-2</c:v>
                </c:pt>
                <c:pt idx="25">
                  <c:v>0.35593478592107264</c:v>
                </c:pt>
                <c:pt idx="26">
                  <c:v>0.23900320936379083</c:v>
                </c:pt>
                <c:pt idx="27">
                  <c:v>-2.052514792899407E-2</c:v>
                </c:pt>
                <c:pt idx="28">
                  <c:v>-8.1209650016989432E-2</c:v>
                </c:pt>
                <c:pt idx="29">
                  <c:v>0.37266791044776104</c:v>
                </c:pt>
                <c:pt idx="30">
                  <c:v>0.15954570037858318</c:v>
                </c:pt>
                <c:pt idx="31">
                  <c:v>6.1423650975889643E-2</c:v>
                </c:pt>
                <c:pt idx="32">
                  <c:v>0.27665811652620032</c:v>
                </c:pt>
                <c:pt idx="33">
                  <c:v>0.46484165324745041</c:v>
                </c:pt>
                <c:pt idx="34">
                  <c:v>0.26993865030674846</c:v>
                </c:pt>
                <c:pt idx="35">
                  <c:v>-1.6756032171581725E-2</c:v>
                </c:pt>
                <c:pt idx="36">
                  <c:v>7.8814172089660239E-2</c:v>
                </c:pt>
                <c:pt idx="37">
                  <c:v>3.6731634182908479E-2</c:v>
                </c:pt>
                <c:pt idx="38">
                  <c:v>-0.14923469387755106</c:v>
                </c:pt>
                <c:pt idx="39">
                  <c:v>3.9787798408488007E-2</c:v>
                </c:pt>
                <c:pt idx="40">
                  <c:v>0.29109589041095885</c:v>
                </c:pt>
                <c:pt idx="41">
                  <c:v>0.55112881806108893</c:v>
                </c:pt>
                <c:pt idx="42">
                  <c:v>0.19145569620253156</c:v>
                </c:pt>
                <c:pt idx="43">
                  <c:v>-8.6705202312138629E-2</c:v>
                </c:pt>
                <c:pt idx="44">
                  <c:v>0.35420743639921715</c:v>
                </c:pt>
                <c:pt idx="45">
                  <c:v>4.2857142857142927E-2</c:v>
                </c:pt>
                <c:pt idx="46">
                  <c:v>0.10609480812641103</c:v>
                </c:pt>
                <c:pt idx="47">
                  <c:v>-0.15619047619047621</c:v>
                </c:pt>
                <c:pt idx="48">
                  <c:v>7.361963190184051E-2</c:v>
                </c:pt>
                <c:pt idx="49">
                  <c:v>-0.21001615508885307</c:v>
                </c:pt>
                <c:pt idx="50">
                  <c:v>6.5404475043029375E-2</c:v>
                </c:pt>
                <c:pt idx="51">
                  <c:v>0.18813905930470343</c:v>
                </c:pt>
                <c:pt idx="52">
                  <c:v>-6.6793893129771131E-2</c:v>
                </c:pt>
                <c:pt idx="53">
                  <c:v>0.24761904761904763</c:v>
                </c:pt>
                <c:pt idx="54">
                  <c:v>-0.23357664233576647</c:v>
                </c:pt>
                <c:pt idx="55">
                  <c:v>0.12065439672801648</c:v>
                </c:pt>
                <c:pt idx="56">
                  <c:v>-0.15689655172413797</c:v>
                </c:pt>
                <c:pt idx="57">
                  <c:v>-0.13303437967115106</c:v>
                </c:pt>
                <c:pt idx="58">
                  <c:v>-1.4925373134327957E-3</c:v>
                </c:pt>
                <c:pt idx="59">
                  <c:v>9.0361445783133654E-3</c:v>
                </c:pt>
                <c:pt idx="60">
                  <c:v>4.8973143759873494E-2</c:v>
                </c:pt>
                <c:pt idx="61">
                  <c:v>7.4702886247877798E-2</c:v>
                </c:pt>
                <c:pt idx="62">
                  <c:v>-0.13762811127379215</c:v>
                </c:pt>
                <c:pt idx="63">
                  <c:v>-9.2961487383798169E-2</c:v>
                </c:pt>
                <c:pt idx="64">
                  <c:v>1.2096774193548265E-2</c:v>
                </c:pt>
                <c:pt idx="65">
                  <c:v>-0.17333333333333334</c:v>
                </c:pt>
                <c:pt idx="66">
                  <c:v>-4.7619047619047561E-2</c:v>
                </c:pt>
                <c:pt idx="67">
                  <c:v>0.18124999999999991</c:v>
                </c:pt>
                <c:pt idx="68">
                  <c:v>5.9602649006622599E-2</c:v>
                </c:pt>
                <c:pt idx="69">
                  <c:v>0.10058309037900859</c:v>
                </c:pt>
                <c:pt idx="70">
                  <c:v>5.3763440860215228E-2</c:v>
                </c:pt>
                <c:pt idx="71">
                  <c:v>-6.8669527896995763E-2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78624"/>
        <c:axId val="819979184"/>
      </c:scatterChart>
      <c:scatterChart>
        <c:scatterStyle val="smoothMarker"/>
        <c:varyColors val="0"/>
        <c:ser>
          <c:idx val="1"/>
          <c:order val="1"/>
          <c:tx>
            <c:strRef>
              <c:f>系数可调的Beat估计模型!$F$1</c:f>
              <c:strCache>
                <c:ptCount val="1"/>
                <c:pt idx="0">
                  <c:v>预测值</c:v>
                </c:pt>
              </c:strCache>
            </c:strRef>
          </c:tx>
          <c:spPr>
            <a:ln w="12700">
              <a:solidFill>
                <a:srgbClr val="DD2D32"/>
              </a:solidFill>
              <a:prstDash val="solid"/>
            </a:ln>
          </c:spPr>
          <c:marker>
            <c:symbol val="none"/>
          </c:marker>
          <c:xVal>
            <c:numRef>
              <c:f>系数可调的Beat估计模型!$D$2:$D$73</c:f>
              <c:numCache>
                <c:formatCode>0.00%</c:formatCode>
                <c:ptCount val="72"/>
                <c:pt idx="0">
                  <c:v>4.1862993159029083E-2</c:v>
                </c:pt>
                <c:pt idx="1">
                  <c:v>-0.2181409471111293</c:v>
                </c:pt>
                <c:pt idx="2">
                  <c:v>0.15297226427335642</c:v>
                </c:pt>
                <c:pt idx="3">
                  <c:v>0.12397974879696783</c:v>
                </c:pt>
                <c:pt idx="4">
                  <c:v>6.2706603647929127E-2</c:v>
                </c:pt>
                <c:pt idx="5">
                  <c:v>4.3974195288238427E-2</c:v>
                </c:pt>
                <c:pt idx="6">
                  <c:v>0.13940514199294252</c:v>
                </c:pt>
                <c:pt idx="7">
                  <c:v>4.6311273647935858E-2</c:v>
                </c:pt>
                <c:pt idx="8">
                  <c:v>9.328265991509288E-2</c:v>
                </c:pt>
                <c:pt idx="9">
                  <c:v>-2.6908441822185214E-2</c:v>
                </c:pt>
                <c:pt idx="10">
                  <c:v>8.2352396763053948E-2</c:v>
                </c:pt>
                <c:pt idx="11">
                  <c:v>-0.24631394466775369</c:v>
                </c:pt>
                <c:pt idx="12">
                  <c:v>-4.3209850794829197E-2</c:v>
                </c:pt>
                <c:pt idx="13">
                  <c:v>-0.13630697620797483</c:v>
                </c:pt>
                <c:pt idx="14">
                  <c:v>1.448046489528898E-2</c:v>
                </c:pt>
                <c:pt idx="15">
                  <c:v>-0.20308153843913379</c:v>
                </c:pt>
                <c:pt idx="16">
                  <c:v>-7.0336383156743287E-2</c:v>
                </c:pt>
                <c:pt idx="17">
                  <c:v>6.3466284256387784E-2</c:v>
                </c:pt>
                <c:pt idx="18">
                  <c:v>-0.20140782883450536</c:v>
                </c:pt>
                <c:pt idx="19">
                  <c:v>-7.9504675604954445E-3</c:v>
                </c:pt>
                <c:pt idx="20">
                  <c:v>-0.16690297174222091</c:v>
                </c:pt>
                <c:pt idx="21">
                  <c:v>8.0007717918296972E-2</c:v>
                </c:pt>
                <c:pt idx="22">
                  <c:v>-0.1818693249277471</c:v>
                </c:pt>
                <c:pt idx="23">
                  <c:v>7.2487077427372482E-2</c:v>
                </c:pt>
                <c:pt idx="24">
                  <c:v>6.3897463607743621E-2</c:v>
                </c:pt>
                <c:pt idx="25">
                  <c:v>0.16725452524362394</c:v>
                </c:pt>
                <c:pt idx="26">
                  <c:v>0.17021226476823625</c:v>
                </c:pt>
                <c:pt idx="27">
                  <c:v>-7.0310123733164587E-2</c:v>
                </c:pt>
                <c:pt idx="28">
                  <c:v>6.9867517774069521E-2</c:v>
                </c:pt>
                <c:pt idx="29">
                  <c:v>0.20643659821983795</c:v>
                </c:pt>
                <c:pt idx="30">
                  <c:v>0.10513802163779418</c:v>
                </c:pt>
                <c:pt idx="31">
                  <c:v>3.4001715518262365E-2</c:v>
                </c:pt>
                <c:pt idx="32">
                  <c:v>4.1435710361170219E-2</c:v>
                </c:pt>
                <c:pt idx="33">
                  <c:v>0.27446422361846134</c:v>
                </c:pt>
                <c:pt idx="34">
                  <c:v>0.14216617065381199</c:v>
                </c:pt>
                <c:pt idx="35">
                  <c:v>4.8829618470457969E-2</c:v>
                </c:pt>
                <c:pt idx="36">
                  <c:v>5.6540298075531847E-2</c:v>
                </c:pt>
                <c:pt idx="37">
                  <c:v>2.8467257383443023E-2</c:v>
                </c:pt>
                <c:pt idx="38">
                  <c:v>-3.55696951937855E-2</c:v>
                </c:pt>
                <c:pt idx="39">
                  <c:v>1.8832632669225635E-2</c:v>
                </c:pt>
                <c:pt idx="40">
                  <c:v>0.13961755842857326</c:v>
                </c:pt>
                <c:pt idx="41">
                  <c:v>0.10931217746283606</c:v>
                </c:pt>
                <c:pt idx="42">
                  <c:v>-5.6195776848877443E-4</c:v>
                </c:pt>
                <c:pt idx="43">
                  <c:v>3.2574222010254061E-2</c:v>
                </c:pt>
                <c:pt idx="44">
                  <c:v>8.3535734587359745E-2</c:v>
                </c:pt>
                <c:pt idx="45">
                  <c:v>5.6219638666011651E-2</c:v>
                </c:pt>
                <c:pt idx="46">
                  <c:v>5.8930107428487588E-3</c:v>
                </c:pt>
                <c:pt idx="47">
                  <c:v>-5.4334939988404329E-2</c:v>
                </c:pt>
                <c:pt idx="48">
                  <c:v>-6.1833505331957417E-3</c:v>
                </c:pt>
                <c:pt idx="49">
                  <c:v>7.3654469405279643E-2</c:v>
                </c:pt>
                <c:pt idx="50">
                  <c:v>1.9335023220530267E-3</c:v>
                </c:pt>
                <c:pt idx="51">
                  <c:v>1.9043309387785978E-2</c:v>
                </c:pt>
                <c:pt idx="52">
                  <c:v>-8.4898416943450017E-2</c:v>
                </c:pt>
                <c:pt idx="53">
                  <c:v>-1.8700687413226724E-2</c:v>
                </c:pt>
                <c:pt idx="54">
                  <c:v>-9.5528330781010751E-2</c:v>
                </c:pt>
                <c:pt idx="55">
                  <c:v>9.5803057508684342E-2</c:v>
                </c:pt>
                <c:pt idx="56">
                  <c:v>-5.8965653375444238E-2</c:v>
                </c:pt>
                <c:pt idx="57">
                  <c:v>-5.5393542516613548E-2</c:v>
                </c:pt>
                <c:pt idx="58">
                  <c:v>1.5319490511457534E-2</c:v>
                </c:pt>
                <c:pt idx="59">
                  <c:v>-5.4528531538626801E-2</c:v>
                </c:pt>
                <c:pt idx="60">
                  <c:v>4.0713529946500238E-2</c:v>
                </c:pt>
                <c:pt idx="61">
                  <c:v>-3.1842446977348171E-2</c:v>
                </c:pt>
                <c:pt idx="62">
                  <c:v>-9.2627004774293864E-3</c:v>
                </c:pt>
                <c:pt idx="63">
                  <c:v>-0.10074490169739891</c:v>
                </c:pt>
                <c:pt idx="64">
                  <c:v>-2.4868543924190911E-2</c:v>
                </c:pt>
                <c:pt idx="65">
                  <c:v>-8.3847222700703883E-2</c:v>
                </c:pt>
                <c:pt idx="66">
                  <c:v>3.9729682938623334E-2</c:v>
                </c:pt>
                <c:pt idx="67">
                  <c:v>5.3019682787148081E-2</c:v>
                </c:pt>
                <c:pt idx="68">
                  <c:v>6.2583498102923185E-2</c:v>
                </c:pt>
                <c:pt idx="69">
                  <c:v>7.1434194799710804E-2</c:v>
                </c:pt>
                <c:pt idx="70">
                  <c:v>3.6290143143217435E-2</c:v>
                </c:pt>
                <c:pt idx="71">
                  <c:v>-1.3795020334123387E-2</c:v>
                </c:pt>
              </c:numCache>
            </c:numRef>
          </c:xVal>
          <c:yVal>
            <c:numRef>
              <c:f>系数可调的Beat估计模型!$F$2:$F$73</c:f>
              <c:numCache>
                <c:formatCode>0.00%</c:formatCode>
                <c:ptCount val="72"/>
                <c:pt idx="0">
                  <c:v>7.5705499091861639E-2</c:v>
                </c:pt>
                <c:pt idx="1">
                  <c:v>-0.31430041131337594</c:v>
                </c:pt>
                <c:pt idx="2">
                  <c:v>0.24236940576335264</c:v>
                </c:pt>
                <c:pt idx="3">
                  <c:v>0.19888063254876975</c:v>
                </c:pt>
                <c:pt idx="4">
                  <c:v>0.1069709148252117</c:v>
                </c:pt>
                <c:pt idx="5">
                  <c:v>7.8872302285675655E-2</c:v>
                </c:pt>
                <c:pt idx="6">
                  <c:v>0.22201872234273179</c:v>
                </c:pt>
                <c:pt idx="7">
                  <c:v>8.2377919825221801E-2</c:v>
                </c:pt>
                <c:pt idx="8">
                  <c:v>0.15283499922595734</c:v>
                </c:pt>
                <c:pt idx="9">
                  <c:v>-2.745165337995981E-2</c:v>
                </c:pt>
                <c:pt idx="10">
                  <c:v>0.13643960449789894</c:v>
                </c:pt>
                <c:pt idx="11">
                  <c:v>-0.35655990764831252</c:v>
                </c:pt>
                <c:pt idx="12">
                  <c:v>-5.190376683892578E-2</c:v>
                </c:pt>
                <c:pt idx="13">
                  <c:v>-0.19154945495864423</c:v>
                </c:pt>
                <c:pt idx="14">
                  <c:v>3.4631706696251485E-2</c:v>
                </c:pt>
                <c:pt idx="15">
                  <c:v>-0.29171129830538267</c:v>
                </c:pt>
                <c:pt idx="16">
                  <c:v>-9.2593565381796916E-2</c:v>
                </c:pt>
                <c:pt idx="17">
                  <c:v>0.10811043573789969</c:v>
                </c:pt>
                <c:pt idx="18">
                  <c:v>-0.28920073389844003</c:v>
                </c:pt>
                <c:pt idx="19">
                  <c:v>9.8530801257484465E-4</c:v>
                </c:pt>
                <c:pt idx="20">
                  <c:v>-0.23744344826001335</c:v>
                </c:pt>
                <c:pt idx="21">
                  <c:v>0.13292258623076347</c:v>
                </c:pt>
                <c:pt idx="22">
                  <c:v>-0.25989297803830264</c:v>
                </c:pt>
                <c:pt idx="23">
                  <c:v>0.12164162549437674</c:v>
                </c:pt>
                <c:pt idx="24">
                  <c:v>0.10875720476493345</c:v>
                </c:pt>
                <c:pt idx="25">
                  <c:v>0.26379279721875393</c:v>
                </c:pt>
                <c:pt idx="26">
                  <c:v>0.2682294065056724</c:v>
                </c:pt>
                <c:pt idx="27">
                  <c:v>-9.2554176246428865E-2</c:v>
                </c:pt>
                <c:pt idx="28">
                  <c:v>0.1177122860144223</c:v>
                </c:pt>
                <c:pt idx="29">
                  <c:v>0.32256590668307494</c:v>
                </c:pt>
                <c:pt idx="30">
                  <c:v>0.17061804181000928</c:v>
                </c:pt>
                <c:pt idx="31">
                  <c:v>6.3913582630711563E-2</c:v>
                </c:pt>
                <c:pt idx="32">
                  <c:v>7.5064574895073344E-2</c:v>
                </c:pt>
                <c:pt idx="33">
                  <c:v>0.42460734478101003</c:v>
                </c:pt>
                <c:pt idx="34">
                  <c:v>0.22616026533403599</c:v>
                </c:pt>
                <c:pt idx="35">
                  <c:v>8.6155437059004969E-2</c:v>
                </c:pt>
                <c:pt idx="36">
                  <c:v>9.7721456466615786E-2</c:v>
                </c:pt>
                <c:pt idx="37">
                  <c:v>5.561189542848255E-2</c:v>
                </c:pt>
                <c:pt idx="38">
                  <c:v>-4.0443533437360235E-2</c:v>
                </c:pt>
                <c:pt idx="39">
                  <c:v>4.1159958357156468E-2</c:v>
                </c:pt>
                <c:pt idx="40">
                  <c:v>0.22233734699617791</c:v>
                </c:pt>
                <c:pt idx="41">
                  <c:v>0.1768792755475721</c:v>
                </c:pt>
                <c:pt idx="42">
                  <c:v>1.206807270058485E-2</c:v>
                </c:pt>
                <c:pt idx="43">
                  <c:v>6.1772342368699107E-2</c:v>
                </c:pt>
                <c:pt idx="44">
                  <c:v>0.13821461123435763</c:v>
                </c:pt>
                <c:pt idx="45">
                  <c:v>9.7240467352335491E-2</c:v>
                </c:pt>
                <c:pt idx="46">
                  <c:v>2.175052546759115E-2</c:v>
                </c:pt>
                <c:pt idx="47">
                  <c:v>-6.8591400629288479E-2</c:v>
                </c:pt>
                <c:pt idx="48">
                  <c:v>3.6359835535243988E-3</c:v>
                </c:pt>
                <c:pt idx="49">
                  <c:v>0.12339271346123748</c:v>
                </c:pt>
                <c:pt idx="50">
                  <c:v>1.5811262836397551E-2</c:v>
                </c:pt>
                <c:pt idx="51">
                  <c:v>4.1475973434996982E-2</c:v>
                </c:pt>
                <c:pt idx="52">
                  <c:v>-0.11443661606185701</c:v>
                </c:pt>
                <c:pt idx="53">
                  <c:v>-1.5140021766522075E-2</c:v>
                </c:pt>
                <c:pt idx="54">
                  <c:v>-0.13038148681819811</c:v>
                </c:pt>
                <c:pt idx="55">
                  <c:v>0.15661559561634453</c:v>
                </c:pt>
                <c:pt idx="56">
                  <c:v>-7.5537470709848342E-2</c:v>
                </c:pt>
                <c:pt idx="57">
                  <c:v>-7.0179304421602307E-2</c:v>
                </c:pt>
                <c:pt idx="58">
                  <c:v>3.5890245120504316E-2</c:v>
                </c:pt>
                <c:pt idx="59">
                  <c:v>-6.8881787954622187E-2</c:v>
                </c:pt>
                <c:pt idx="60">
                  <c:v>7.3981304273068371E-2</c:v>
                </c:pt>
                <c:pt idx="61">
                  <c:v>-3.4852661112704242E-2</c:v>
                </c:pt>
                <c:pt idx="62">
                  <c:v>-9.8304136282606827E-4</c:v>
                </c:pt>
                <c:pt idx="63">
                  <c:v>-0.13820634319278036</c:v>
                </c:pt>
                <c:pt idx="64">
                  <c:v>-2.4391806532968355E-2</c:v>
                </c:pt>
                <c:pt idx="65">
                  <c:v>-0.11285982469773781</c:v>
                </c:pt>
                <c:pt idx="66">
                  <c:v>7.2505533761253016E-2</c:v>
                </c:pt>
                <c:pt idx="67">
                  <c:v>9.2440533534040137E-2</c:v>
                </c:pt>
                <c:pt idx="68">
                  <c:v>0.10678625650770279</c:v>
                </c:pt>
                <c:pt idx="69">
                  <c:v>0.12006230155288422</c:v>
                </c:pt>
                <c:pt idx="70">
                  <c:v>6.7346224068144167E-2</c:v>
                </c:pt>
                <c:pt idx="71">
                  <c:v>-7.7815211478670689E-3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78624"/>
        <c:axId val="819979184"/>
      </c:scatterChart>
      <c:valAx>
        <c:axId val="819978624"/>
        <c:scaling>
          <c:orientation val="minMax"/>
        </c:scaling>
        <c:delete val="0"/>
        <c:axPos val="b"/>
        <c:title>
          <c:tx>
            <c:strRef>
              <c:f>系数可调的Beat估计模型!$D$1</c:f>
              <c:strCache>
                <c:ptCount val="1"/>
                <c:pt idx="0">
                  <c:v>沪指回报</c:v>
                </c:pt>
              </c:strCache>
            </c:strRef>
          </c:tx>
          <c:layout>
            <c:manualLayout>
              <c:xMode val="edge"/>
              <c:yMode val="edge"/>
              <c:x val="0.49819980314960627"/>
              <c:y val="0.88530473463544324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819979184"/>
        <c:crosses val="autoZero"/>
        <c:crossBetween val="midCat"/>
      </c:valAx>
      <c:valAx>
        <c:axId val="819979184"/>
        <c:scaling>
          <c:orientation val="minMax"/>
        </c:scaling>
        <c:delete val="0"/>
        <c:axPos val="l"/>
        <c:title>
          <c:tx>
            <c:strRef>
              <c:f>系数可调的Beat估计模型!$E$1</c:f>
              <c:strCache>
                <c:ptCount val="1"/>
                <c:pt idx="0">
                  <c:v>中信证券股票回报</c:v>
                </c:pt>
              </c:strCache>
            </c:strRef>
          </c:tx>
          <c:layout/>
          <c:overlay val="0"/>
          <c:spPr>
            <a:noFill/>
            <a:ln w="25400">
              <a:noFill/>
            </a:ln>
          </c:spPr>
          <c:txPr>
            <a:bodyPr rot="0" vert="wordArtVertRtl"/>
            <a:lstStyle/>
            <a:p>
              <a:pPr>
                <a:defRPr/>
              </a:pPr>
              <a:endParaRPr lang="zh-CN"/>
            </a:p>
          </c:txPr>
        </c:title>
        <c:numFmt formatCode="0%" sourceLinked="0"/>
        <c:majorTickMark val="out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crossAx val="819978624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 alignWithMargins="0"/>
    <c:pageMargins b="0.75000000000000477" l="0.70000000000000062" r="0.70000000000000062" t="0.75000000000000477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225858411534191"/>
          <c:y val="0.18054321861452721"/>
          <c:w val="0.74363282302322264"/>
          <c:h val="0.52371995635377511"/>
        </c:manualLayout>
      </c:layout>
      <c:scatterChart>
        <c:scatterStyle val="lineMarker"/>
        <c:varyColors val="0"/>
        <c:ser>
          <c:idx val="0"/>
          <c:order val="0"/>
          <c:tx>
            <c:strRef>
              <c:f>系数可调的Beat估计模型!$T$1</c:f>
              <c:strCache>
                <c:ptCount val="1"/>
                <c:pt idx="0">
                  <c:v>残差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rgbClr val="4F81BD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trendline>
            <c:spPr>
              <a:ln w="12700">
                <a:solidFill>
                  <a:srgbClr val="DD2D32"/>
                </a:solidFill>
                <a:prstDash val="solid"/>
              </a:ln>
            </c:spPr>
            <c:trendlineType val="linear"/>
            <c:dispRSqr val="0"/>
            <c:dispEq val="1"/>
            <c:trendlineLbl>
              <c:layout>
                <c:manualLayout>
                  <c:x val="-0.35245933430295856"/>
                  <c:y val="-0.41535580524344812"/>
                </c:manualLayout>
              </c:layout>
              <c:numFmt formatCode="0.0000_ 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系数可调的Beat估计模型!$S$2:$S$73</c:f>
              <c:numCache>
                <c:formatCode>General</c:formatCode>
                <c:ptCount val="72"/>
                <c:pt idx="0">
                  <c:v>4.1862993159029083E-2</c:v>
                </c:pt>
                <c:pt idx="1">
                  <c:v>-0.2181409471111293</c:v>
                </c:pt>
                <c:pt idx="2">
                  <c:v>0.15297226427335642</c:v>
                </c:pt>
                <c:pt idx="3">
                  <c:v>0.12397974879696783</c:v>
                </c:pt>
                <c:pt idx="4">
                  <c:v>6.2706603647929127E-2</c:v>
                </c:pt>
                <c:pt idx="5">
                  <c:v>4.3974195288238427E-2</c:v>
                </c:pt>
                <c:pt idx="6">
                  <c:v>0.13940514199294252</c:v>
                </c:pt>
                <c:pt idx="7">
                  <c:v>4.6311273647935858E-2</c:v>
                </c:pt>
                <c:pt idx="8">
                  <c:v>9.328265991509288E-2</c:v>
                </c:pt>
                <c:pt idx="9">
                  <c:v>-2.6908441822185214E-2</c:v>
                </c:pt>
                <c:pt idx="10">
                  <c:v>8.2352396763053948E-2</c:v>
                </c:pt>
                <c:pt idx="11">
                  <c:v>-0.24631394466775369</c:v>
                </c:pt>
                <c:pt idx="12">
                  <c:v>-4.3209850794829197E-2</c:v>
                </c:pt>
                <c:pt idx="13">
                  <c:v>-0.13630697620797483</c:v>
                </c:pt>
                <c:pt idx="14">
                  <c:v>1.448046489528898E-2</c:v>
                </c:pt>
                <c:pt idx="15">
                  <c:v>-0.20308153843913379</c:v>
                </c:pt>
                <c:pt idx="16">
                  <c:v>-7.0336383156743287E-2</c:v>
                </c:pt>
                <c:pt idx="17">
                  <c:v>6.3466284256387784E-2</c:v>
                </c:pt>
                <c:pt idx="18">
                  <c:v>-0.20140782883450536</c:v>
                </c:pt>
                <c:pt idx="19">
                  <c:v>-7.9504675604954445E-3</c:v>
                </c:pt>
                <c:pt idx="20">
                  <c:v>-0.16690297174222091</c:v>
                </c:pt>
                <c:pt idx="21">
                  <c:v>8.0007717918296972E-2</c:v>
                </c:pt>
                <c:pt idx="22">
                  <c:v>-0.1818693249277471</c:v>
                </c:pt>
                <c:pt idx="23">
                  <c:v>7.2487077427372482E-2</c:v>
                </c:pt>
                <c:pt idx="24">
                  <c:v>6.3897463607743621E-2</c:v>
                </c:pt>
                <c:pt idx="25">
                  <c:v>0.16725452524362394</c:v>
                </c:pt>
                <c:pt idx="26">
                  <c:v>0.17021226476823625</c:v>
                </c:pt>
                <c:pt idx="27">
                  <c:v>-7.0310123733164587E-2</c:v>
                </c:pt>
                <c:pt idx="28">
                  <c:v>6.9867517774069521E-2</c:v>
                </c:pt>
                <c:pt idx="29">
                  <c:v>0.20643659821983795</c:v>
                </c:pt>
                <c:pt idx="30">
                  <c:v>0.10513802163779418</c:v>
                </c:pt>
                <c:pt idx="31">
                  <c:v>3.4001715518262365E-2</c:v>
                </c:pt>
                <c:pt idx="32">
                  <c:v>4.1435710361170219E-2</c:v>
                </c:pt>
                <c:pt idx="33">
                  <c:v>0.27446422361846134</c:v>
                </c:pt>
                <c:pt idx="34">
                  <c:v>0.14216617065381199</c:v>
                </c:pt>
                <c:pt idx="35">
                  <c:v>4.8829618470457969E-2</c:v>
                </c:pt>
                <c:pt idx="36">
                  <c:v>5.6540298075531847E-2</c:v>
                </c:pt>
                <c:pt idx="37">
                  <c:v>2.8467257383443023E-2</c:v>
                </c:pt>
                <c:pt idx="38">
                  <c:v>-3.55696951937855E-2</c:v>
                </c:pt>
                <c:pt idx="39">
                  <c:v>1.8832632669225635E-2</c:v>
                </c:pt>
                <c:pt idx="40">
                  <c:v>0.13961755842857326</c:v>
                </c:pt>
                <c:pt idx="41">
                  <c:v>0.10931217746283606</c:v>
                </c:pt>
                <c:pt idx="42">
                  <c:v>-5.6195776848877443E-4</c:v>
                </c:pt>
                <c:pt idx="43">
                  <c:v>3.2574222010254061E-2</c:v>
                </c:pt>
                <c:pt idx="44">
                  <c:v>8.3535734587359745E-2</c:v>
                </c:pt>
                <c:pt idx="45">
                  <c:v>5.6219638666011651E-2</c:v>
                </c:pt>
                <c:pt idx="46">
                  <c:v>5.8930107428487588E-3</c:v>
                </c:pt>
                <c:pt idx="47">
                  <c:v>-5.4334939988404329E-2</c:v>
                </c:pt>
                <c:pt idx="48">
                  <c:v>-6.1833505331957417E-3</c:v>
                </c:pt>
                <c:pt idx="49">
                  <c:v>7.3654469405279643E-2</c:v>
                </c:pt>
                <c:pt idx="50">
                  <c:v>1.9335023220530267E-3</c:v>
                </c:pt>
                <c:pt idx="51">
                  <c:v>1.9043309387785978E-2</c:v>
                </c:pt>
                <c:pt idx="52">
                  <c:v>-8.4898416943450017E-2</c:v>
                </c:pt>
                <c:pt idx="53">
                  <c:v>-1.8700687413226724E-2</c:v>
                </c:pt>
                <c:pt idx="54">
                  <c:v>-9.5528330781010751E-2</c:v>
                </c:pt>
                <c:pt idx="55">
                  <c:v>9.5803057508684342E-2</c:v>
                </c:pt>
                <c:pt idx="56">
                  <c:v>-5.8965653375444238E-2</c:v>
                </c:pt>
                <c:pt idx="57">
                  <c:v>-5.5393542516613548E-2</c:v>
                </c:pt>
                <c:pt idx="58">
                  <c:v>1.5319490511457534E-2</c:v>
                </c:pt>
                <c:pt idx="59">
                  <c:v>-5.4528531538626801E-2</c:v>
                </c:pt>
                <c:pt idx="60">
                  <c:v>4.0713529946500238E-2</c:v>
                </c:pt>
                <c:pt idx="61">
                  <c:v>-3.1842446977348171E-2</c:v>
                </c:pt>
                <c:pt idx="62">
                  <c:v>-9.2627004774293864E-3</c:v>
                </c:pt>
                <c:pt idx="63">
                  <c:v>-0.10074490169739891</c:v>
                </c:pt>
                <c:pt idx="64">
                  <c:v>-2.4868543924190911E-2</c:v>
                </c:pt>
                <c:pt idx="65">
                  <c:v>-8.3847222700703883E-2</c:v>
                </c:pt>
                <c:pt idx="66">
                  <c:v>3.9729682938623334E-2</c:v>
                </c:pt>
                <c:pt idx="67">
                  <c:v>5.3019682787148081E-2</c:v>
                </c:pt>
                <c:pt idx="68">
                  <c:v>6.2583498102923185E-2</c:v>
                </c:pt>
                <c:pt idx="69">
                  <c:v>7.1434194799710804E-2</c:v>
                </c:pt>
                <c:pt idx="70">
                  <c:v>3.6290143143217435E-2</c:v>
                </c:pt>
                <c:pt idx="71">
                  <c:v>-1.3795020334123387E-2</c:v>
                </c:pt>
              </c:numCache>
            </c:numRef>
          </c:xVal>
          <c:yVal>
            <c:numRef>
              <c:f>系数可调的Beat估计模型!$T$2:$T$73</c:f>
              <c:numCache>
                <c:formatCode>0.00%</c:formatCode>
                <c:ptCount val="72"/>
                <c:pt idx="0">
                  <c:v>-5.4889172561249366E-2</c:v>
                </c:pt>
                <c:pt idx="1">
                  <c:v>-4.1471347824147076E-2</c:v>
                </c:pt>
                <c:pt idx="2">
                  <c:v>0.10334892403141016</c:v>
                </c:pt>
                <c:pt idx="3">
                  <c:v>-8.7594749733197474E-2</c:v>
                </c:pt>
                <c:pt idx="4">
                  <c:v>-5.8311121010778622E-2</c:v>
                </c:pt>
                <c:pt idx="5">
                  <c:v>-0.1267717918812783</c:v>
                </c:pt>
                <c:pt idx="6">
                  <c:v>-3.0160977841094172E-2</c:v>
                </c:pt>
                <c:pt idx="7">
                  <c:v>-0.10075182887437195</c:v>
                </c:pt>
                <c:pt idx="8">
                  <c:v>5.8628551135756601E-2</c:v>
                </c:pt>
                <c:pt idx="9">
                  <c:v>-5.3836690178322377E-2</c:v>
                </c:pt>
                <c:pt idx="10">
                  <c:v>-4.0027048444087332E-2</c:v>
                </c:pt>
                <c:pt idx="11">
                  <c:v>7.7076870491608107E-2</c:v>
                </c:pt>
                <c:pt idx="12">
                  <c:v>0.28313201149332673</c:v>
                </c:pt>
                <c:pt idx="13">
                  <c:v>8.1372463808201678E-2</c:v>
                </c:pt>
                <c:pt idx="14">
                  <c:v>-8.9815653184545763E-2</c:v>
                </c:pt>
                <c:pt idx="15">
                  <c:v>-9.6905708534957835E-3</c:v>
                </c:pt>
                <c:pt idx="16">
                  <c:v>-4.3632468926982082E-2</c:v>
                </c:pt>
                <c:pt idx="17">
                  <c:v>-0.35306281669028061</c:v>
                </c:pt>
                <c:pt idx="18">
                  <c:v>0.12439004347527749</c:v>
                </c:pt>
                <c:pt idx="19">
                  <c:v>-7.8201984465892604E-2</c:v>
                </c:pt>
                <c:pt idx="20">
                  <c:v>5.2175004112692269E-4</c:v>
                </c:pt>
                <c:pt idx="21">
                  <c:v>-6.8790985324815201E-2</c:v>
                </c:pt>
                <c:pt idx="22">
                  <c:v>5.1831050350206687E-2</c:v>
                </c:pt>
                <c:pt idx="23">
                  <c:v>-2.6305052234114057E-2</c:v>
                </c:pt>
                <c:pt idx="24">
                  <c:v>-2.20058843918578E-2</c:v>
                </c:pt>
                <c:pt idx="25">
                  <c:v>9.2141988702318711E-2</c:v>
                </c:pt>
                <c:pt idx="26">
                  <c:v>-2.9226197141881571E-2</c:v>
                </c:pt>
                <c:pt idx="27">
                  <c:v>7.2029028317434796E-2</c:v>
                </c:pt>
                <c:pt idx="28">
                  <c:v>-0.19892193603141173</c:v>
                </c:pt>
                <c:pt idx="29">
                  <c:v>5.0102003764686098E-2</c:v>
                </c:pt>
                <c:pt idx="30">
                  <c:v>-1.1072341431426103E-2</c:v>
                </c:pt>
                <c:pt idx="31">
                  <c:v>-2.4899316548219197E-3</c:v>
                </c:pt>
                <c:pt idx="32">
                  <c:v>0.20159354163112697</c:v>
                </c:pt>
                <c:pt idx="33">
                  <c:v>4.0234308466440383E-2</c:v>
                </c:pt>
                <c:pt idx="34">
                  <c:v>4.377838497271247E-2</c:v>
                </c:pt>
                <c:pt idx="35">
                  <c:v>-0.10291146923058669</c:v>
                </c:pt>
                <c:pt idx="36">
                  <c:v>-1.8907284376955547E-2</c:v>
                </c:pt>
                <c:pt idx="37">
                  <c:v>-1.888026124557407E-2</c:v>
                </c:pt>
                <c:pt idx="38">
                  <c:v>-0.10879116044019083</c:v>
                </c:pt>
                <c:pt idx="39">
                  <c:v>-1.372159948668461E-3</c:v>
                </c:pt>
                <c:pt idx="40">
                  <c:v>6.8758543414780937E-2</c:v>
                </c:pt>
                <c:pt idx="41">
                  <c:v>0.37424954251351683</c:v>
                </c:pt>
                <c:pt idx="42">
                  <c:v>0.1793876235019467</c:v>
                </c:pt>
                <c:pt idx="43">
                  <c:v>-0.14847754468083774</c:v>
                </c:pt>
                <c:pt idx="44">
                  <c:v>0.21599282516485951</c:v>
                </c:pt>
                <c:pt idx="45">
                  <c:v>-5.4383324495192564E-2</c:v>
                </c:pt>
                <c:pt idx="46">
                  <c:v>8.434428265881988E-2</c:v>
                </c:pt>
                <c:pt idx="47">
                  <c:v>-8.7599075561187734E-2</c:v>
                </c:pt>
                <c:pt idx="48">
                  <c:v>6.9983648348316108E-2</c:v>
                </c:pt>
                <c:pt idx="49">
                  <c:v>-0.33340886855009055</c:v>
                </c:pt>
                <c:pt idx="50">
                  <c:v>4.959321220663182E-2</c:v>
                </c:pt>
                <c:pt idx="51">
                  <c:v>0.14666308586970644</c:v>
                </c:pt>
                <c:pt idx="52">
                  <c:v>4.7642722932085879E-2</c:v>
                </c:pt>
                <c:pt idx="53">
                  <c:v>0.2627590693855697</c:v>
                </c:pt>
                <c:pt idx="54">
                  <c:v>-0.10319515551756836</c:v>
                </c:pt>
                <c:pt idx="55">
                  <c:v>-3.596119888832805E-2</c:v>
                </c:pt>
                <c:pt idx="56">
                  <c:v>-8.1359081014289625E-2</c:v>
                </c:pt>
                <c:pt idx="57">
                  <c:v>-6.2855075249548753E-2</c:v>
                </c:pt>
                <c:pt idx="58">
                  <c:v>-3.7382782433937112E-2</c:v>
                </c:pt>
                <c:pt idx="59">
                  <c:v>7.7917932532935552E-2</c:v>
                </c:pt>
                <c:pt idx="60">
                  <c:v>-2.5008160513194877E-2</c:v>
                </c:pt>
                <c:pt idx="61">
                  <c:v>0.10955554736058204</c:v>
                </c:pt>
                <c:pt idx="62">
                  <c:v>-0.13664506991096609</c:v>
                </c:pt>
                <c:pt idx="63">
                  <c:v>4.5244855808982187E-2</c:v>
                </c:pt>
                <c:pt idx="64">
                  <c:v>3.6488580726516617E-2</c:v>
                </c:pt>
                <c:pt idx="65">
                  <c:v>-6.047350863559553E-2</c:v>
                </c:pt>
                <c:pt idx="66">
                  <c:v>-0.12012458138030058</c:v>
                </c:pt>
                <c:pt idx="67">
                  <c:v>8.8809466465959774E-2</c:v>
                </c:pt>
                <c:pt idx="68">
                  <c:v>-4.7183607501080194E-2</c:v>
                </c:pt>
                <c:pt idx="69">
                  <c:v>-1.9479211173875632E-2</c:v>
                </c:pt>
                <c:pt idx="70">
                  <c:v>-1.3582783207928939E-2</c:v>
                </c:pt>
                <c:pt idx="71">
                  <c:v>-6.0888006749128698E-2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83104"/>
        <c:axId val="819983664"/>
      </c:scatterChart>
      <c:scatterChart>
        <c:scatterStyle val="smoothMarker"/>
        <c:varyColors val="0"/>
        <c:ser>
          <c:idx val="1"/>
          <c:order val="1"/>
          <c:tx>
            <c:strRef>
              <c:f>系数可调的Beat估计模型!$U$1</c:f>
              <c:strCache>
                <c:ptCount val="1"/>
                <c:pt idx="0">
                  <c:v>95%上限</c:v>
                </c:pt>
              </c:strCache>
            </c:strRef>
          </c:tx>
          <c:spPr>
            <a:ln w="12700">
              <a:solidFill>
                <a:srgbClr val="333333"/>
              </a:solidFill>
              <a:prstDash val="solid"/>
            </a:ln>
          </c:spPr>
          <c:marker>
            <c:symbol val="none"/>
          </c:marker>
          <c:xVal>
            <c:numRef>
              <c:f>系数可调的Beat估计模型!$S$2:$S$73</c:f>
              <c:numCache>
                <c:formatCode>General</c:formatCode>
                <c:ptCount val="72"/>
                <c:pt idx="0">
                  <c:v>4.1862993159029083E-2</c:v>
                </c:pt>
                <c:pt idx="1">
                  <c:v>-0.2181409471111293</c:v>
                </c:pt>
                <c:pt idx="2">
                  <c:v>0.15297226427335642</c:v>
                </c:pt>
                <c:pt idx="3">
                  <c:v>0.12397974879696783</c:v>
                </c:pt>
                <c:pt idx="4">
                  <c:v>6.2706603647929127E-2</c:v>
                </c:pt>
                <c:pt idx="5">
                  <c:v>4.3974195288238427E-2</c:v>
                </c:pt>
                <c:pt idx="6">
                  <c:v>0.13940514199294252</c:v>
                </c:pt>
                <c:pt idx="7">
                  <c:v>4.6311273647935858E-2</c:v>
                </c:pt>
                <c:pt idx="8">
                  <c:v>9.328265991509288E-2</c:v>
                </c:pt>
                <c:pt idx="9">
                  <c:v>-2.6908441822185214E-2</c:v>
                </c:pt>
                <c:pt idx="10">
                  <c:v>8.2352396763053948E-2</c:v>
                </c:pt>
                <c:pt idx="11">
                  <c:v>-0.24631394466775369</c:v>
                </c:pt>
                <c:pt idx="12">
                  <c:v>-4.3209850794829197E-2</c:v>
                </c:pt>
                <c:pt idx="13">
                  <c:v>-0.13630697620797483</c:v>
                </c:pt>
                <c:pt idx="14">
                  <c:v>1.448046489528898E-2</c:v>
                </c:pt>
                <c:pt idx="15">
                  <c:v>-0.20308153843913379</c:v>
                </c:pt>
                <c:pt idx="16">
                  <c:v>-7.0336383156743287E-2</c:v>
                </c:pt>
                <c:pt idx="17">
                  <c:v>6.3466284256387784E-2</c:v>
                </c:pt>
                <c:pt idx="18">
                  <c:v>-0.20140782883450536</c:v>
                </c:pt>
                <c:pt idx="19">
                  <c:v>-7.9504675604954445E-3</c:v>
                </c:pt>
                <c:pt idx="20">
                  <c:v>-0.16690297174222091</c:v>
                </c:pt>
                <c:pt idx="21">
                  <c:v>8.0007717918296972E-2</c:v>
                </c:pt>
                <c:pt idx="22">
                  <c:v>-0.1818693249277471</c:v>
                </c:pt>
                <c:pt idx="23">
                  <c:v>7.2487077427372482E-2</c:v>
                </c:pt>
                <c:pt idx="24">
                  <c:v>6.3897463607743621E-2</c:v>
                </c:pt>
                <c:pt idx="25">
                  <c:v>0.16725452524362394</c:v>
                </c:pt>
                <c:pt idx="26">
                  <c:v>0.17021226476823625</c:v>
                </c:pt>
                <c:pt idx="27">
                  <c:v>-7.0310123733164587E-2</c:v>
                </c:pt>
                <c:pt idx="28">
                  <c:v>6.9867517774069521E-2</c:v>
                </c:pt>
                <c:pt idx="29">
                  <c:v>0.20643659821983795</c:v>
                </c:pt>
                <c:pt idx="30">
                  <c:v>0.10513802163779418</c:v>
                </c:pt>
                <c:pt idx="31">
                  <c:v>3.4001715518262365E-2</c:v>
                </c:pt>
                <c:pt idx="32">
                  <c:v>4.1435710361170219E-2</c:v>
                </c:pt>
                <c:pt idx="33">
                  <c:v>0.27446422361846134</c:v>
                </c:pt>
                <c:pt idx="34">
                  <c:v>0.14216617065381199</c:v>
                </c:pt>
                <c:pt idx="35">
                  <c:v>4.8829618470457969E-2</c:v>
                </c:pt>
                <c:pt idx="36">
                  <c:v>5.6540298075531847E-2</c:v>
                </c:pt>
                <c:pt idx="37">
                  <c:v>2.8467257383443023E-2</c:v>
                </c:pt>
                <c:pt idx="38">
                  <c:v>-3.55696951937855E-2</c:v>
                </c:pt>
                <c:pt idx="39">
                  <c:v>1.8832632669225635E-2</c:v>
                </c:pt>
                <c:pt idx="40">
                  <c:v>0.13961755842857326</c:v>
                </c:pt>
                <c:pt idx="41">
                  <c:v>0.10931217746283606</c:v>
                </c:pt>
                <c:pt idx="42">
                  <c:v>-5.6195776848877443E-4</c:v>
                </c:pt>
                <c:pt idx="43">
                  <c:v>3.2574222010254061E-2</c:v>
                </c:pt>
                <c:pt idx="44">
                  <c:v>8.3535734587359745E-2</c:v>
                </c:pt>
                <c:pt idx="45">
                  <c:v>5.6219638666011651E-2</c:v>
                </c:pt>
                <c:pt idx="46">
                  <c:v>5.8930107428487588E-3</c:v>
                </c:pt>
                <c:pt idx="47">
                  <c:v>-5.4334939988404329E-2</c:v>
                </c:pt>
                <c:pt idx="48">
                  <c:v>-6.1833505331957417E-3</c:v>
                </c:pt>
                <c:pt idx="49">
                  <c:v>7.3654469405279643E-2</c:v>
                </c:pt>
                <c:pt idx="50">
                  <c:v>1.9335023220530267E-3</c:v>
                </c:pt>
                <c:pt idx="51">
                  <c:v>1.9043309387785978E-2</c:v>
                </c:pt>
                <c:pt idx="52">
                  <c:v>-8.4898416943450017E-2</c:v>
                </c:pt>
                <c:pt idx="53">
                  <c:v>-1.8700687413226724E-2</c:v>
                </c:pt>
                <c:pt idx="54">
                  <c:v>-9.5528330781010751E-2</c:v>
                </c:pt>
                <c:pt idx="55">
                  <c:v>9.5803057508684342E-2</c:v>
                </c:pt>
                <c:pt idx="56">
                  <c:v>-5.8965653375444238E-2</c:v>
                </c:pt>
                <c:pt idx="57">
                  <c:v>-5.5393542516613548E-2</c:v>
                </c:pt>
                <c:pt idx="58">
                  <c:v>1.5319490511457534E-2</c:v>
                </c:pt>
                <c:pt idx="59">
                  <c:v>-5.4528531538626801E-2</c:v>
                </c:pt>
                <c:pt idx="60">
                  <c:v>4.0713529946500238E-2</c:v>
                </c:pt>
                <c:pt idx="61">
                  <c:v>-3.1842446977348171E-2</c:v>
                </c:pt>
                <c:pt idx="62">
                  <c:v>-9.2627004774293864E-3</c:v>
                </c:pt>
                <c:pt idx="63">
                  <c:v>-0.10074490169739891</c:v>
                </c:pt>
                <c:pt idx="64">
                  <c:v>-2.4868543924190911E-2</c:v>
                </c:pt>
                <c:pt idx="65">
                  <c:v>-8.3847222700703883E-2</c:v>
                </c:pt>
                <c:pt idx="66">
                  <c:v>3.9729682938623334E-2</c:v>
                </c:pt>
                <c:pt idx="67">
                  <c:v>5.3019682787148081E-2</c:v>
                </c:pt>
                <c:pt idx="68">
                  <c:v>6.2583498102923185E-2</c:v>
                </c:pt>
                <c:pt idx="69">
                  <c:v>7.1434194799710804E-2</c:v>
                </c:pt>
                <c:pt idx="70">
                  <c:v>3.6290143143217435E-2</c:v>
                </c:pt>
                <c:pt idx="71">
                  <c:v>-1.3795020334123387E-2</c:v>
                </c:pt>
              </c:numCache>
            </c:numRef>
          </c:xVal>
          <c:yVal>
            <c:numRef>
              <c:f>系数可调的Beat估计模型!$U$2:$U$73</c:f>
              <c:numCache>
                <c:formatCode>0.0000_ </c:formatCode>
                <c:ptCount val="72"/>
                <c:pt idx="0">
                  <c:v>0.28386327173780934</c:v>
                </c:pt>
                <c:pt idx="1">
                  <c:v>0.28386327173780934</c:v>
                </c:pt>
                <c:pt idx="2">
                  <c:v>0.28386327173780934</c:v>
                </c:pt>
                <c:pt idx="3">
                  <c:v>0.28386327173780934</c:v>
                </c:pt>
                <c:pt idx="4">
                  <c:v>0.28386327173780934</c:v>
                </c:pt>
                <c:pt idx="5">
                  <c:v>0.28386327173780934</c:v>
                </c:pt>
                <c:pt idx="6">
                  <c:v>0.28386327173780934</c:v>
                </c:pt>
                <c:pt idx="7">
                  <c:v>0.28386327173780934</c:v>
                </c:pt>
                <c:pt idx="8">
                  <c:v>0.28386327173780934</c:v>
                </c:pt>
                <c:pt idx="9">
                  <c:v>0.28386327173780934</c:v>
                </c:pt>
                <c:pt idx="10">
                  <c:v>0.28386327173780934</c:v>
                </c:pt>
                <c:pt idx="11">
                  <c:v>0.28386327173780934</c:v>
                </c:pt>
                <c:pt idx="12">
                  <c:v>0.28386327173780934</c:v>
                </c:pt>
                <c:pt idx="13">
                  <c:v>0.28386327173780934</c:v>
                </c:pt>
                <c:pt idx="14">
                  <c:v>0.28386327173780934</c:v>
                </c:pt>
                <c:pt idx="15">
                  <c:v>0.28386327173780934</c:v>
                </c:pt>
                <c:pt idx="16">
                  <c:v>0.28386327173780934</c:v>
                </c:pt>
                <c:pt idx="17">
                  <c:v>0.28386327173780934</c:v>
                </c:pt>
                <c:pt idx="18">
                  <c:v>0.28386327173780934</c:v>
                </c:pt>
                <c:pt idx="19">
                  <c:v>0.28386327173780934</c:v>
                </c:pt>
                <c:pt idx="20">
                  <c:v>0.28386327173780934</c:v>
                </c:pt>
                <c:pt idx="21">
                  <c:v>0.28386327173780934</c:v>
                </c:pt>
                <c:pt idx="22">
                  <c:v>0.28386327173780934</c:v>
                </c:pt>
                <c:pt idx="23">
                  <c:v>0.28386327173780934</c:v>
                </c:pt>
                <c:pt idx="24">
                  <c:v>0.28386327173780934</c:v>
                </c:pt>
                <c:pt idx="25">
                  <c:v>0.28386327173780934</c:v>
                </c:pt>
                <c:pt idx="26">
                  <c:v>0.28386327173780934</c:v>
                </c:pt>
                <c:pt idx="27">
                  <c:v>0.28386327173780934</c:v>
                </c:pt>
                <c:pt idx="28">
                  <c:v>0.28386327173780934</c:v>
                </c:pt>
                <c:pt idx="29">
                  <c:v>0.28386327173780934</c:v>
                </c:pt>
                <c:pt idx="30">
                  <c:v>0.28386327173780934</c:v>
                </c:pt>
                <c:pt idx="31">
                  <c:v>0.28386327173780934</c:v>
                </c:pt>
                <c:pt idx="32">
                  <c:v>0.28386327173780934</c:v>
                </c:pt>
                <c:pt idx="33">
                  <c:v>0.28386327173780934</c:v>
                </c:pt>
                <c:pt idx="34">
                  <c:v>0.28386327173780934</c:v>
                </c:pt>
                <c:pt idx="35">
                  <c:v>0.28386327173780934</c:v>
                </c:pt>
                <c:pt idx="36">
                  <c:v>0.28386327173780934</c:v>
                </c:pt>
                <c:pt idx="37">
                  <c:v>0.28386327173780934</c:v>
                </c:pt>
                <c:pt idx="38">
                  <c:v>0.28386327173780934</c:v>
                </c:pt>
                <c:pt idx="39">
                  <c:v>0.28386327173780934</c:v>
                </c:pt>
                <c:pt idx="40">
                  <c:v>0.28386327173780934</c:v>
                </c:pt>
                <c:pt idx="41">
                  <c:v>0.28386327173780934</c:v>
                </c:pt>
                <c:pt idx="42">
                  <c:v>0.28386327173780934</c:v>
                </c:pt>
                <c:pt idx="43">
                  <c:v>0.28386327173780934</c:v>
                </c:pt>
                <c:pt idx="44">
                  <c:v>0.28386327173780934</c:v>
                </c:pt>
                <c:pt idx="45">
                  <c:v>0.28386327173780934</c:v>
                </c:pt>
                <c:pt idx="46">
                  <c:v>0.28386327173780934</c:v>
                </c:pt>
                <c:pt idx="47">
                  <c:v>0.28386327173780934</c:v>
                </c:pt>
                <c:pt idx="48">
                  <c:v>0.28386327173780934</c:v>
                </c:pt>
                <c:pt idx="49">
                  <c:v>0.28386327173780934</c:v>
                </c:pt>
                <c:pt idx="50">
                  <c:v>0.28386327173780934</c:v>
                </c:pt>
                <c:pt idx="51">
                  <c:v>0.28386327173780934</c:v>
                </c:pt>
                <c:pt idx="52">
                  <c:v>0.28386327173780934</c:v>
                </c:pt>
                <c:pt idx="53">
                  <c:v>0.28386327173780934</c:v>
                </c:pt>
                <c:pt idx="54">
                  <c:v>0.28386327173780934</c:v>
                </c:pt>
                <c:pt idx="55">
                  <c:v>0.28386327173780934</c:v>
                </c:pt>
                <c:pt idx="56">
                  <c:v>0.28386327173780934</c:v>
                </c:pt>
                <c:pt idx="57">
                  <c:v>0.28386327173780934</c:v>
                </c:pt>
                <c:pt idx="58">
                  <c:v>0.28386327173780934</c:v>
                </c:pt>
                <c:pt idx="59">
                  <c:v>0.28386327173780934</c:v>
                </c:pt>
                <c:pt idx="60">
                  <c:v>0.28386327173780934</c:v>
                </c:pt>
                <c:pt idx="61">
                  <c:v>0.28386327173780934</c:v>
                </c:pt>
                <c:pt idx="62">
                  <c:v>0.28386327173780934</c:v>
                </c:pt>
                <c:pt idx="63">
                  <c:v>0.28386327173780934</c:v>
                </c:pt>
                <c:pt idx="64">
                  <c:v>0.28386327173780934</c:v>
                </c:pt>
                <c:pt idx="65">
                  <c:v>0.28386327173780934</c:v>
                </c:pt>
                <c:pt idx="66">
                  <c:v>0.28386327173780934</c:v>
                </c:pt>
                <c:pt idx="67">
                  <c:v>0.28386327173780934</c:v>
                </c:pt>
                <c:pt idx="68">
                  <c:v>0.28386327173780934</c:v>
                </c:pt>
                <c:pt idx="69">
                  <c:v>0.28386327173780934</c:v>
                </c:pt>
                <c:pt idx="70">
                  <c:v>0.28386327173780934</c:v>
                </c:pt>
                <c:pt idx="71">
                  <c:v>0.28386327173780934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系数可调的Beat估计模型!$V$1</c:f>
              <c:strCache>
                <c:ptCount val="1"/>
                <c:pt idx="0">
                  <c:v>95%下限</c:v>
                </c:pt>
              </c:strCache>
            </c:strRef>
          </c:tx>
          <c:spPr>
            <a:ln w="12700">
              <a:solidFill>
                <a:srgbClr val="333333"/>
              </a:solidFill>
              <a:prstDash val="solid"/>
            </a:ln>
          </c:spPr>
          <c:marker>
            <c:symbol val="none"/>
          </c:marker>
          <c:xVal>
            <c:numRef>
              <c:f>系数可调的Beat估计模型!$S$2:$S$73</c:f>
              <c:numCache>
                <c:formatCode>General</c:formatCode>
                <c:ptCount val="72"/>
                <c:pt idx="0">
                  <c:v>4.1862993159029083E-2</c:v>
                </c:pt>
                <c:pt idx="1">
                  <c:v>-0.2181409471111293</c:v>
                </c:pt>
                <c:pt idx="2">
                  <c:v>0.15297226427335642</c:v>
                </c:pt>
                <c:pt idx="3">
                  <c:v>0.12397974879696783</c:v>
                </c:pt>
                <c:pt idx="4">
                  <c:v>6.2706603647929127E-2</c:v>
                </c:pt>
                <c:pt idx="5">
                  <c:v>4.3974195288238427E-2</c:v>
                </c:pt>
                <c:pt idx="6">
                  <c:v>0.13940514199294252</c:v>
                </c:pt>
                <c:pt idx="7">
                  <c:v>4.6311273647935858E-2</c:v>
                </c:pt>
                <c:pt idx="8">
                  <c:v>9.328265991509288E-2</c:v>
                </c:pt>
                <c:pt idx="9">
                  <c:v>-2.6908441822185214E-2</c:v>
                </c:pt>
                <c:pt idx="10">
                  <c:v>8.2352396763053948E-2</c:v>
                </c:pt>
                <c:pt idx="11">
                  <c:v>-0.24631394466775369</c:v>
                </c:pt>
                <c:pt idx="12">
                  <c:v>-4.3209850794829197E-2</c:v>
                </c:pt>
                <c:pt idx="13">
                  <c:v>-0.13630697620797483</c:v>
                </c:pt>
                <c:pt idx="14">
                  <c:v>1.448046489528898E-2</c:v>
                </c:pt>
                <c:pt idx="15">
                  <c:v>-0.20308153843913379</c:v>
                </c:pt>
                <c:pt idx="16">
                  <c:v>-7.0336383156743287E-2</c:v>
                </c:pt>
                <c:pt idx="17">
                  <c:v>6.3466284256387784E-2</c:v>
                </c:pt>
                <c:pt idx="18">
                  <c:v>-0.20140782883450536</c:v>
                </c:pt>
                <c:pt idx="19">
                  <c:v>-7.9504675604954445E-3</c:v>
                </c:pt>
                <c:pt idx="20">
                  <c:v>-0.16690297174222091</c:v>
                </c:pt>
                <c:pt idx="21">
                  <c:v>8.0007717918296972E-2</c:v>
                </c:pt>
                <c:pt idx="22">
                  <c:v>-0.1818693249277471</c:v>
                </c:pt>
                <c:pt idx="23">
                  <c:v>7.2487077427372482E-2</c:v>
                </c:pt>
                <c:pt idx="24">
                  <c:v>6.3897463607743621E-2</c:v>
                </c:pt>
                <c:pt idx="25">
                  <c:v>0.16725452524362394</c:v>
                </c:pt>
                <c:pt idx="26">
                  <c:v>0.17021226476823625</c:v>
                </c:pt>
                <c:pt idx="27">
                  <c:v>-7.0310123733164587E-2</c:v>
                </c:pt>
                <c:pt idx="28">
                  <c:v>6.9867517774069521E-2</c:v>
                </c:pt>
                <c:pt idx="29">
                  <c:v>0.20643659821983795</c:v>
                </c:pt>
                <c:pt idx="30">
                  <c:v>0.10513802163779418</c:v>
                </c:pt>
                <c:pt idx="31">
                  <c:v>3.4001715518262365E-2</c:v>
                </c:pt>
                <c:pt idx="32">
                  <c:v>4.1435710361170219E-2</c:v>
                </c:pt>
                <c:pt idx="33">
                  <c:v>0.27446422361846134</c:v>
                </c:pt>
                <c:pt idx="34">
                  <c:v>0.14216617065381199</c:v>
                </c:pt>
                <c:pt idx="35">
                  <c:v>4.8829618470457969E-2</c:v>
                </c:pt>
                <c:pt idx="36">
                  <c:v>5.6540298075531847E-2</c:v>
                </c:pt>
                <c:pt idx="37">
                  <c:v>2.8467257383443023E-2</c:v>
                </c:pt>
                <c:pt idx="38">
                  <c:v>-3.55696951937855E-2</c:v>
                </c:pt>
                <c:pt idx="39">
                  <c:v>1.8832632669225635E-2</c:v>
                </c:pt>
                <c:pt idx="40">
                  <c:v>0.13961755842857326</c:v>
                </c:pt>
                <c:pt idx="41">
                  <c:v>0.10931217746283606</c:v>
                </c:pt>
                <c:pt idx="42">
                  <c:v>-5.6195776848877443E-4</c:v>
                </c:pt>
                <c:pt idx="43">
                  <c:v>3.2574222010254061E-2</c:v>
                </c:pt>
                <c:pt idx="44">
                  <c:v>8.3535734587359745E-2</c:v>
                </c:pt>
                <c:pt idx="45">
                  <c:v>5.6219638666011651E-2</c:v>
                </c:pt>
                <c:pt idx="46">
                  <c:v>5.8930107428487588E-3</c:v>
                </c:pt>
                <c:pt idx="47">
                  <c:v>-5.4334939988404329E-2</c:v>
                </c:pt>
                <c:pt idx="48">
                  <c:v>-6.1833505331957417E-3</c:v>
                </c:pt>
                <c:pt idx="49">
                  <c:v>7.3654469405279643E-2</c:v>
                </c:pt>
                <c:pt idx="50">
                  <c:v>1.9335023220530267E-3</c:v>
                </c:pt>
                <c:pt idx="51">
                  <c:v>1.9043309387785978E-2</c:v>
                </c:pt>
                <c:pt idx="52">
                  <c:v>-8.4898416943450017E-2</c:v>
                </c:pt>
                <c:pt idx="53">
                  <c:v>-1.8700687413226724E-2</c:v>
                </c:pt>
                <c:pt idx="54">
                  <c:v>-9.5528330781010751E-2</c:v>
                </c:pt>
                <c:pt idx="55">
                  <c:v>9.5803057508684342E-2</c:v>
                </c:pt>
                <c:pt idx="56">
                  <c:v>-5.8965653375444238E-2</c:v>
                </c:pt>
                <c:pt idx="57">
                  <c:v>-5.5393542516613548E-2</c:v>
                </c:pt>
                <c:pt idx="58">
                  <c:v>1.5319490511457534E-2</c:v>
                </c:pt>
                <c:pt idx="59">
                  <c:v>-5.4528531538626801E-2</c:v>
                </c:pt>
                <c:pt idx="60">
                  <c:v>4.0713529946500238E-2</c:v>
                </c:pt>
                <c:pt idx="61">
                  <c:v>-3.1842446977348171E-2</c:v>
                </c:pt>
                <c:pt idx="62">
                  <c:v>-9.2627004774293864E-3</c:v>
                </c:pt>
                <c:pt idx="63">
                  <c:v>-0.10074490169739891</c:v>
                </c:pt>
                <c:pt idx="64">
                  <c:v>-2.4868543924190911E-2</c:v>
                </c:pt>
                <c:pt idx="65">
                  <c:v>-8.3847222700703883E-2</c:v>
                </c:pt>
                <c:pt idx="66">
                  <c:v>3.9729682938623334E-2</c:v>
                </c:pt>
                <c:pt idx="67">
                  <c:v>5.3019682787148081E-2</c:v>
                </c:pt>
                <c:pt idx="68">
                  <c:v>6.2583498102923185E-2</c:v>
                </c:pt>
                <c:pt idx="69">
                  <c:v>7.1434194799710804E-2</c:v>
                </c:pt>
                <c:pt idx="70">
                  <c:v>3.6290143143217435E-2</c:v>
                </c:pt>
                <c:pt idx="71">
                  <c:v>-1.3795020334123387E-2</c:v>
                </c:pt>
              </c:numCache>
            </c:numRef>
          </c:xVal>
          <c:yVal>
            <c:numRef>
              <c:f>系数可调的Beat估计模型!$V$2:$V$73</c:f>
              <c:numCache>
                <c:formatCode>0.0000_ </c:formatCode>
                <c:ptCount val="72"/>
                <c:pt idx="0">
                  <c:v>-0.28386327173780934</c:v>
                </c:pt>
                <c:pt idx="1">
                  <c:v>-0.28386327173780934</c:v>
                </c:pt>
                <c:pt idx="2">
                  <c:v>-0.28386327173780934</c:v>
                </c:pt>
                <c:pt idx="3">
                  <c:v>-0.28386327173780934</c:v>
                </c:pt>
                <c:pt idx="4">
                  <c:v>-0.28386327173780934</c:v>
                </c:pt>
                <c:pt idx="5">
                  <c:v>-0.28386327173780934</c:v>
                </c:pt>
                <c:pt idx="6">
                  <c:v>-0.28386327173780934</c:v>
                </c:pt>
                <c:pt idx="7">
                  <c:v>-0.28386327173780934</c:v>
                </c:pt>
                <c:pt idx="8">
                  <c:v>-0.28386327173780934</c:v>
                </c:pt>
                <c:pt idx="9">
                  <c:v>-0.28386327173780934</c:v>
                </c:pt>
                <c:pt idx="10">
                  <c:v>-0.28386327173780934</c:v>
                </c:pt>
                <c:pt idx="11">
                  <c:v>-0.28386327173780934</c:v>
                </c:pt>
                <c:pt idx="12">
                  <c:v>-0.28386327173780934</c:v>
                </c:pt>
                <c:pt idx="13">
                  <c:v>-0.28386327173780934</c:v>
                </c:pt>
                <c:pt idx="14">
                  <c:v>-0.28386327173780934</c:v>
                </c:pt>
                <c:pt idx="15">
                  <c:v>-0.28386327173780934</c:v>
                </c:pt>
                <c:pt idx="16">
                  <c:v>-0.28386327173780934</c:v>
                </c:pt>
                <c:pt idx="17">
                  <c:v>-0.28386327173780934</c:v>
                </c:pt>
                <c:pt idx="18">
                  <c:v>-0.28386327173780934</c:v>
                </c:pt>
                <c:pt idx="19">
                  <c:v>-0.28386327173780934</c:v>
                </c:pt>
                <c:pt idx="20">
                  <c:v>-0.28386327173780934</c:v>
                </c:pt>
                <c:pt idx="21">
                  <c:v>-0.28386327173780934</c:v>
                </c:pt>
                <c:pt idx="22">
                  <c:v>-0.28386327173780934</c:v>
                </c:pt>
                <c:pt idx="23">
                  <c:v>-0.28386327173780934</c:v>
                </c:pt>
                <c:pt idx="24">
                  <c:v>-0.28386327173780934</c:v>
                </c:pt>
                <c:pt idx="25">
                  <c:v>-0.28386327173780934</c:v>
                </c:pt>
                <c:pt idx="26">
                  <c:v>-0.28386327173780934</c:v>
                </c:pt>
                <c:pt idx="27">
                  <c:v>-0.28386327173780934</c:v>
                </c:pt>
                <c:pt idx="28">
                  <c:v>-0.28386327173780934</c:v>
                </c:pt>
                <c:pt idx="29">
                  <c:v>-0.28386327173780934</c:v>
                </c:pt>
                <c:pt idx="30">
                  <c:v>-0.28386327173780934</c:v>
                </c:pt>
                <c:pt idx="31">
                  <c:v>-0.28386327173780934</c:v>
                </c:pt>
                <c:pt idx="32">
                  <c:v>-0.28386327173780934</c:v>
                </c:pt>
                <c:pt idx="33">
                  <c:v>-0.28386327173780934</c:v>
                </c:pt>
                <c:pt idx="34">
                  <c:v>-0.28386327173780934</c:v>
                </c:pt>
                <c:pt idx="35">
                  <c:v>-0.28386327173780934</c:v>
                </c:pt>
                <c:pt idx="36">
                  <c:v>-0.28386327173780934</c:v>
                </c:pt>
                <c:pt idx="37">
                  <c:v>-0.28386327173780934</c:v>
                </c:pt>
                <c:pt idx="38">
                  <c:v>-0.28386327173780934</c:v>
                </c:pt>
                <c:pt idx="39">
                  <c:v>-0.28386327173780934</c:v>
                </c:pt>
                <c:pt idx="40">
                  <c:v>-0.28386327173780934</c:v>
                </c:pt>
                <c:pt idx="41">
                  <c:v>-0.28386327173780934</c:v>
                </c:pt>
                <c:pt idx="42">
                  <c:v>-0.28386327173780934</c:v>
                </c:pt>
                <c:pt idx="43">
                  <c:v>-0.28386327173780934</c:v>
                </c:pt>
                <c:pt idx="44">
                  <c:v>-0.28386327173780934</c:v>
                </c:pt>
                <c:pt idx="45">
                  <c:v>-0.28386327173780934</c:v>
                </c:pt>
                <c:pt idx="46">
                  <c:v>-0.28386327173780934</c:v>
                </c:pt>
                <c:pt idx="47">
                  <c:v>-0.28386327173780934</c:v>
                </c:pt>
                <c:pt idx="48">
                  <c:v>-0.28386327173780934</c:v>
                </c:pt>
                <c:pt idx="49">
                  <c:v>-0.28386327173780934</c:v>
                </c:pt>
                <c:pt idx="50">
                  <c:v>-0.28386327173780934</c:v>
                </c:pt>
                <c:pt idx="51">
                  <c:v>-0.28386327173780934</c:v>
                </c:pt>
                <c:pt idx="52">
                  <c:v>-0.28386327173780934</c:v>
                </c:pt>
                <c:pt idx="53">
                  <c:v>-0.28386327173780934</c:v>
                </c:pt>
                <c:pt idx="54">
                  <c:v>-0.28386327173780934</c:v>
                </c:pt>
                <c:pt idx="55">
                  <c:v>-0.28386327173780934</c:v>
                </c:pt>
                <c:pt idx="56">
                  <c:v>-0.28386327173780934</c:v>
                </c:pt>
                <c:pt idx="57">
                  <c:v>-0.28386327173780934</c:v>
                </c:pt>
                <c:pt idx="58">
                  <c:v>-0.28386327173780934</c:v>
                </c:pt>
                <c:pt idx="59">
                  <c:v>-0.28386327173780934</c:v>
                </c:pt>
                <c:pt idx="60">
                  <c:v>-0.28386327173780934</c:v>
                </c:pt>
                <c:pt idx="61">
                  <c:v>-0.28386327173780934</c:v>
                </c:pt>
                <c:pt idx="62">
                  <c:v>-0.28386327173780934</c:v>
                </c:pt>
                <c:pt idx="63">
                  <c:v>-0.28386327173780934</c:v>
                </c:pt>
                <c:pt idx="64">
                  <c:v>-0.28386327173780934</c:v>
                </c:pt>
                <c:pt idx="65">
                  <c:v>-0.28386327173780934</c:v>
                </c:pt>
                <c:pt idx="66">
                  <c:v>-0.28386327173780934</c:v>
                </c:pt>
                <c:pt idx="67">
                  <c:v>-0.28386327173780934</c:v>
                </c:pt>
                <c:pt idx="68">
                  <c:v>-0.28386327173780934</c:v>
                </c:pt>
                <c:pt idx="69">
                  <c:v>-0.28386327173780934</c:v>
                </c:pt>
                <c:pt idx="70">
                  <c:v>-0.28386327173780934</c:v>
                </c:pt>
                <c:pt idx="71">
                  <c:v>-0.28386327173780934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83104"/>
        <c:axId val="819983664"/>
      </c:scatterChart>
      <c:valAx>
        <c:axId val="819983104"/>
        <c:scaling>
          <c:orientation val="minMax"/>
          <c:max val="0.30000000000000032"/>
        </c:scaling>
        <c:delete val="0"/>
        <c:axPos val="b"/>
        <c:title>
          <c:tx>
            <c:strRef>
              <c:f>系数可调的Beat估计模型!$D$1</c:f>
              <c:strCache>
                <c:ptCount val="1"/>
                <c:pt idx="0">
                  <c:v>沪指回报</c:v>
                </c:pt>
              </c:strCache>
            </c:strRef>
          </c:tx>
          <c:layout>
            <c:manualLayout>
              <c:xMode val="edge"/>
              <c:yMode val="edge"/>
              <c:x val="0.46880550200934423"/>
              <c:y val="0.86516872890888652"/>
            </c:manualLayout>
          </c:layout>
          <c:overlay val="0"/>
          <c:spPr>
            <a:noFill/>
            <a:ln w="25400">
              <a:noFill/>
            </a:ln>
          </c:spPr>
          <c:txPr>
            <a:bodyPr/>
            <a:lstStyle/>
            <a:p>
              <a:pPr algn="ctr" rtl="1">
                <a:defRPr sz="1000" b="1" i="0" u="none" strike="noStrike" baseline="0">
                  <a:solidFill>
                    <a:srgbClr val="000000"/>
                  </a:solidFill>
                  <a:latin typeface="宋体"/>
                  <a:ea typeface="宋体"/>
                  <a:cs typeface="宋体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819983664"/>
        <c:crosses val="autoZero"/>
        <c:crossBetween val="midCat"/>
      </c:valAx>
      <c:valAx>
        <c:axId val="819983664"/>
        <c:scaling>
          <c:orientation val="minMax"/>
        </c:scaling>
        <c:delete val="0"/>
        <c:axPos val="l"/>
        <c:title>
          <c:tx>
            <c:strRef>
              <c:f>系数可调的Beat估计模型!$G$1</c:f>
              <c:strCache>
                <c:ptCount val="1"/>
              </c:strCache>
            </c:strRef>
          </c:tx>
          <c:layout>
            <c:manualLayout>
              <c:xMode val="edge"/>
              <c:yMode val="edge"/>
              <c:x val="2.3460319534746955E-2"/>
              <c:y val="0.22438848553021781"/>
            </c:manualLayout>
          </c:layout>
          <c:overlay val="0"/>
          <c:spPr>
            <a:noFill/>
            <a:ln w="25400">
              <a:noFill/>
            </a:ln>
          </c:spPr>
          <c:txPr>
            <a:bodyPr rot="0" vert="wordArtVertRtl"/>
            <a:lstStyle/>
            <a:p>
              <a:pPr algn="ctr" rtl="1">
                <a:defRPr sz="1000" b="1" i="0" u="none" strike="noStrike" baseline="0">
                  <a:solidFill>
                    <a:srgbClr val="000000"/>
                  </a:solidFill>
                  <a:latin typeface="宋体"/>
                  <a:ea typeface="宋体"/>
                  <a:cs typeface="宋体"/>
                </a:defRPr>
              </a:pPr>
              <a:endParaRPr lang="zh-CN"/>
            </a:p>
          </c:txPr>
        </c:title>
        <c:numFmt formatCode="0.0_ " sourceLinked="0"/>
        <c:majorTickMark val="out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crossAx val="819983104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 alignWithMargins="0"/>
    <c:pageMargins b="0.75000000000000244" l="0.70000000000000062" r="0.70000000000000062" t="0.75000000000000244" header="0.30000000000000032" footer="0.3000000000000003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1"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 sz="1000" b="1" i="0" u="none" strike="noStrike" baseline="0">
                <a:solidFill>
                  <a:srgbClr val="000000"/>
                </a:solidFill>
                <a:latin typeface="宋体"/>
                <a:ea typeface="宋体"/>
              </a:rPr>
              <a:t>沪指回报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中信证券股票回报</c:v>
          </c:tx>
          <c:spPr>
            <a:ln w="28575">
              <a:noFill/>
            </a:ln>
          </c:spPr>
          <c:marker>
            <c:spPr>
              <a:solidFill>
                <a:srgbClr val="4F81BD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xVal>
            <c:numRef>
              <c:f>系数可调的Beat估计模型!$D$2:$D$73</c:f>
              <c:numCache>
                <c:formatCode>0.00%</c:formatCode>
                <c:ptCount val="72"/>
                <c:pt idx="0">
                  <c:v>4.1862993159029083E-2</c:v>
                </c:pt>
                <c:pt idx="1">
                  <c:v>-0.2181409471111293</c:v>
                </c:pt>
                <c:pt idx="2">
                  <c:v>0.15297226427335642</c:v>
                </c:pt>
                <c:pt idx="3">
                  <c:v>0.12397974879696783</c:v>
                </c:pt>
                <c:pt idx="4">
                  <c:v>6.2706603647929127E-2</c:v>
                </c:pt>
                <c:pt idx="5">
                  <c:v>4.3974195288238427E-2</c:v>
                </c:pt>
                <c:pt idx="6">
                  <c:v>0.13940514199294252</c:v>
                </c:pt>
                <c:pt idx="7">
                  <c:v>4.6311273647935858E-2</c:v>
                </c:pt>
                <c:pt idx="8">
                  <c:v>9.328265991509288E-2</c:v>
                </c:pt>
                <c:pt idx="9">
                  <c:v>-2.6908441822185214E-2</c:v>
                </c:pt>
                <c:pt idx="10">
                  <c:v>8.2352396763053948E-2</c:v>
                </c:pt>
                <c:pt idx="11">
                  <c:v>-0.24631394466775369</c:v>
                </c:pt>
                <c:pt idx="12">
                  <c:v>-4.3209850794829197E-2</c:v>
                </c:pt>
                <c:pt idx="13">
                  <c:v>-0.13630697620797483</c:v>
                </c:pt>
                <c:pt idx="14">
                  <c:v>1.448046489528898E-2</c:v>
                </c:pt>
                <c:pt idx="15">
                  <c:v>-0.20308153843913379</c:v>
                </c:pt>
                <c:pt idx="16">
                  <c:v>-7.0336383156743287E-2</c:v>
                </c:pt>
                <c:pt idx="17">
                  <c:v>6.3466284256387784E-2</c:v>
                </c:pt>
                <c:pt idx="18">
                  <c:v>-0.20140782883450536</c:v>
                </c:pt>
                <c:pt idx="19">
                  <c:v>-7.9504675604954445E-3</c:v>
                </c:pt>
                <c:pt idx="20">
                  <c:v>-0.16690297174222091</c:v>
                </c:pt>
                <c:pt idx="21">
                  <c:v>8.0007717918296972E-2</c:v>
                </c:pt>
                <c:pt idx="22">
                  <c:v>-0.1818693249277471</c:v>
                </c:pt>
                <c:pt idx="23">
                  <c:v>7.2487077427372482E-2</c:v>
                </c:pt>
                <c:pt idx="24">
                  <c:v>6.3897463607743621E-2</c:v>
                </c:pt>
                <c:pt idx="25">
                  <c:v>0.16725452524362394</c:v>
                </c:pt>
                <c:pt idx="26">
                  <c:v>0.17021226476823625</c:v>
                </c:pt>
                <c:pt idx="27">
                  <c:v>-7.0310123733164587E-2</c:v>
                </c:pt>
                <c:pt idx="28">
                  <c:v>6.9867517774069521E-2</c:v>
                </c:pt>
                <c:pt idx="29">
                  <c:v>0.20643659821983795</c:v>
                </c:pt>
                <c:pt idx="30">
                  <c:v>0.10513802163779418</c:v>
                </c:pt>
                <c:pt idx="31">
                  <c:v>3.4001715518262365E-2</c:v>
                </c:pt>
                <c:pt idx="32">
                  <c:v>4.1435710361170219E-2</c:v>
                </c:pt>
                <c:pt idx="33">
                  <c:v>0.27446422361846134</c:v>
                </c:pt>
                <c:pt idx="34">
                  <c:v>0.14216617065381199</c:v>
                </c:pt>
                <c:pt idx="35">
                  <c:v>4.8829618470457969E-2</c:v>
                </c:pt>
                <c:pt idx="36">
                  <c:v>5.6540298075531847E-2</c:v>
                </c:pt>
                <c:pt idx="37">
                  <c:v>2.8467257383443023E-2</c:v>
                </c:pt>
                <c:pt idx="38">
                  <c:v>-3.55696951937855E-2</c:v>
                </c:pt>
                <c:pt idx="39">
                  <c:v>1.8832632669225635E-2</c:v>
                </c:pt>
                <c:pt idx="40">
                  <c:v>0.13961755842857326</c:v>
                </c:pt>
                <c:pt idx="41">
                  <c:v>0.10931217746283606</c:v>
                </c:pt>
                <c:pt idx="42">
                  <c:v>-5.6195776848877443E-4</c:v>
                </c:pt>
                <c:pt idx="43">
                  <c:v>3.2574222010254061E-2</c:v>
                </c:pt>
                <c:pt idx="44">
                  <c:v>8.3535734587359745E-2</c:v>
                </c:pt>
                <c:pt idx="45">
                  <c:v>5.6219638666011651E-2</c:v>
                </c:pt>
                <c:pt idx="46">
                  <c:v>5.8930107428487588E-3</c:v>
                </c:pt>
                <c:pt idx="47">
                  <c:v>-5.4334939988404329E-2</c:v>
                </c:pt>
                <c:pt idx="48">
                  <c:v>-6.1833505331957417E-3</c:v>
                </c:pt>
                <c:pt idx="49">
                  <c:v>7.3654469405279643E-2</c:v>
                </c:pt>
                <c:pt idx="50">
                  <c:v>1.9335023220530267E-3</c:v>
                </c:pt>
                <c:pt idx="51">
                  <c:v>1.9043309387785978E-2</c:v>
                </c:pt>
                <c:pt idx="52">
                  <c:v>-8.4898416943450017E-2</c:v>
                </c:pt>
                <c:pt idx="53">
                  <c:v>-1.8700687413226724E-2</c:v>
                </c:pt>
                <c:pt idx="54">
                  <c:v>-9.5528330781010751E-2</c:v>
                </c:pt>
                <c:pt idx="55">
                  <c:v>9.5803057508684342E-2</c:v>
                </c:pt>
                <c:pt idx="56">
                  <c:v>-5.8965653375444238E-2</c:v>
                </c:pt>
                <c:pt idx="57">
                  <c:v>-5.5393542516613548E-2</c:v>
                </c:pt>
                <c:pt idx="58">
                  <c:v>1.5319490511457534E-2</c:v>
                </c:pt>
                <c:pt idx="59">
                  <c:v>-5.4528531538626801E-2</c:v>
                </c:pt>
                <c:pt idx="60">
                  <c:v>4.0713529946500238E-2</c:v>
                </c:pt>
                <c:pt idx="61">
                  <c:v>-3.1842446977348171E-2</c:v>
                </c:pt>
                <c:pt idx="62">
                  <c:v>-9.2627004774293864E-3</c:v>
                </c:pt>
                <c:pt idx="63">
                  <c:v>-0.10074490169739891</c:v>
                </c:pt>
                <c:pt idx="64">
                  <c:v>-2.4868543924190911E-2</c:v>
                </c:pt>
                <c:pt idx="65">
                  <c:v>-8.3847222700703883E-2</c:v>
                </c:pt>
                <c:pt idx="66">
                  <c:v>3.9729682938623334E-2</c:v>
                </c:pt>
                <c:pt idx="67">
                  <c:v>5.3019682787148081E-2</c:v>
                </c:pt>
                <c:pt idx="68">
                  <c:v>6.2583498102923185E-2</c:v>
                </c:pt>
                <c:pt idx="69">
                  <c:v>7.1434194799710804E-2</c:v>
                </c:pt>
                <c:pt idx="70">
                  <c:v>3.6290143143217435E-2</c:v>
                </c:pt>
                <c:pt idx="71">
                  <c:v>-1.3795020334123387E-2</c:v>
                </c:pt>
              </c:numCache>
            </c:numRef>
          </c:xVal>
          <c:yVal>
            <c:numRef>
              <c:f>系数可调的Beat估计模型!$E$2:$E$73</c:f>
              <c:numCache>
                <c:formatCode>0.00%</c:formatCode>
                <c:ptCount val="72"/>
                <c:pt idx="0">
                  <c:v>2.0816326530612272E-2</c:v>
                </c:pt>
                <c:pt idx="1">
                  <c:v>-0.35577175913752301</c:v>
                </c:pt>
                <c:pt idx="2">
                  <c:v>0.3457183297947628</c:v>
                </c:pt>
                <c:pt idx="3">
                  <c:v>0.11128588281557228</c:v>
                </c:pt>
                <c:pt idx="4">
                  <c:v>4.8659793814433083E-2</c:v>
                </c:pt>
                <c:pt idx="5">
                  <c:v>-4.789948959560264E-2</c:v>
                </c:pt>
                <c:pt idx="6">
                  <c:v>0.19185774450163762</c:v>
                </c:pt>
                <c:pt idx="7">
                  <c:v>-1.837390904915015E-2</c:v>
                </c:pt>
                <c:pt idx="8">
                  <c:v>0.21146355036171394</c:v>
                </c:pt>
                <c:pt idx="9">
                  <c:v>-8.1288343558282183E-2</c:v>
                </c:pt>
                <c:pt idx="10">
                  <c:v>9.6412556053811604E-2</c:v>
                </c:pt>
                <c:pt idx="11">
                  <c:v>-0.27948303715670442</c:v>
                </c:pt>
                <c:pt idx="12">
                  <c:v>0.23122824465440095</c:v>
                </c:pt>
                <c:pt idx="13">
                  <c:v>-0.11017699115044255</c:v>
                </c:pt>
                <c:pt idx="14">
                  <c:v>-5.5183946488294278E-2</c:v>
                </c:pt>
                <c:pt idx="15">
                  <c:v>-0.30140186915887845</c:v>
                </c:pt>
                <c:pt idx="16">
                  <c:v>-0.136226034308779</c:v>
                </c:pt>
                <c:pt idx="17">
                  <c:v>-0.24495238095238092</c:v>
                </c:pt>
                <c:pt idx="18">
                  <c:v>-0.16481069042316254</c:v>
                </c:pt>
                <c:pt idx="19">
                  <c:v>-7.7216676453317756E-2</c:v>
                </c:pt>
                <c:pt idx="20">
                  <c:v>-0.23692169821888642</c:v>
                </c:pt>
                <c:pt idx="21">
                  <c:v>6.4131600905948272E-2</c:v>
                </c:pt>
                <c:pt idx="22">
                  <c:v>-0.20806192768809595</c:v>
                </c:pt>
                <c:pt idx="23">
                  <c:v>9.533657326026268E-2</c:v>
                </c:pt>
                <c:pt idx="24">
                  <c:v>8.6751320373075647E-2</c:v>
                </c:pt>
                <c:pt idx="25">
                  <c:v>0.35593478592107264</c:v>
                </c:pt>
                <c:pt idx="26">
                  <c:v>0.23900320936379083</c:v>
                </c:pt>
                <c:pt idx="27">
                  <c:v>-2.052514792899407E-2</c:v>
                </c:pt>
                <c:pt idx="28">
                  <c:v>-8.1209650016989432E-2</c:v>
                </c:pt>
                <c:pt idx="29">
                  <c:v>0.37266791044776104</c:v>
                </c:pt>
                <c:pt idx="30">
                  <c:v>0.15954570037858318</c:v>
                </c:pt>
                <c:pt idx="31">
                  <c:v>6.1423650975889643E-2</c:v>
                </c:pt>
                <c:pt idx="32">
                  <c:v>0.27665811652620032</c:v>
                </c:pt>
                <c:pt idx="33">
                  <c:v>0.46484165324745041</c:v>
                </c:pt>
                <c:pt idx="34">
                  <c:v>0.26993865030674846</c:v>
                </c:pt>
                <c:pt idx="35">
                  <c:v>-1.6756032171581725E-2</c:v>
                </c:pt>
                <c:pt idx="36">
                  <c:v>7.8814172089660239E-2</c:v>
                </c:pt>
                <c:pt idx="37">
                  <c:v>3.6731634182908479E-2</c:v>
                </c:pt>
                <c:pt idx="38">
                  <c:v>-0.14923469387755106</c:v>
                </c:pt>
                <c:pt idx="39">
                  <c:v>3.9787798408488007E-2</c:v>
                </c:pt>
                <c:pt idx="40">
                  <c:v>0.29109589041095885</c:v>
                </c:pt>
                <c:pt idx="41">
                  <c:v>0.55112881806108893</c:v>
                </c:pt>
                <c:pt idx="42">
                  <c:v>0.19145569620253156</c:v>
                </c:pt>
                <c:pt idx="43">
                  <c:v>-8.6705202312138629E-2</c:v>
                </c:pt>
                <c:pt idx="44">
                  <c:v>0.35420743639921715</c:v>
                </c:pt>
                <c:pt idx="45">
                  <c:v>4.2857142857142927E-2</c:v>
                </c:pt>
                <c:pt idx="46">
                  <c:v>0.10609480812641103</c:v>
                </c:pt>
                <c:pt idx="47">
                  <c:v>-0.15619047619047621</c:v>
                </c:pt>
                <c:pt idx="48">
                  <c:v>7.361963190184051E-2</c:v>
                </c:pt>
                <c:pt idx="49">
                  <c:v>-0.21001615508885307</c:v>
                </c:pt>
                <c:pt idx="50">
                  <c:v>6.5404475043029375E-2</c:v>
                </c:pt>
                <c:pt idx="51">
                  <c:v>0.18813905930470343</c:v>
                </c:pt>
                <c:pt idx="52">
                  <c:v>-6.6793893129771131E-2</c:v>
                </c:pt>
                <c:pt idx="53">
                  <c:v>0.24761904761904763</c:v>
                </c:pt>
                <c:pt idx="54">
                  <c:v>-0.23357664233576647</c:v>
                </c:pt>
                <c:pt idx="55">
                  <c:v>0.12065439672801648</c:v>
                </c:pt>
                <c:pt idx="56">
                  <c:v>-0.15689655172413797</c:v>
                </c:pt>
                <c:pt idx="57">
                  <c:v>-0.13303437967115106</c:v>
                </c:pt>
                <c:pt idx="58">
                  <c:v>-1.4925373134327957E-3</c:v>
                </c:pt>
                <c:pt idx="59">
                  <c:v>9.0361445783133654E-3</c:v>
                </c:pt>
                <c:pt idx="60">
                  <c:v>4.8973143759873494E-2</c:v>
                </c:pt>
                <c:pt idx="61">
                  <c:v>7.4702886247877798E-2</c:v>
                </c:pt>
                <c:pt idx="62">
                  <c:v>-0.13762811127379215</c:v>
                </c:pt>
                <c:pt idx="63">
                  <c:v>-9.2961487383798169E-2</c:v>
                </c:pt>
                <c:pt idx="64">
                  <c:v>1.2096774193548265E-2</c:v>
                </c:pt>
                <c:pt idx="65">
                  <c:v>-0.17333333333333334</c:v>
                </c:pt>
                <c:pt idx="66">
                  <c:v>-4.7619047619047561E-2</c:v>
                </c:pt>
                <c:pt idx="67">
                  <c:v>0.18124999999999991</c:v>
                </c:pt>
                <c:pt idx="68">
                  <c:v>5.9602649006622599E-2</c:v>
                </c:pt>
                <c:pt idx="69">
                  <c:v>0.10058309037900859</c:v>
                </c:pt>
                <c:pt idx="70">
                  <c:v>5.3763440860215228E-2</c:v>
                </c:pt>
                <c:pt idx="71">
                  <c:v>-6.8669527896995763E-2</c:v>
                </c:pt>
              </c:numCache>
            </c:numRef>
          </c:yVal>
          <c:smooth val="0"/>
        </c:ser>
        <c:ser>
          <c:idx val="1"/>
          <c:order val="1"/>
          <c:tx>
            <c:v>预测 中信证券股票回报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系数可调的Beat估计模型!$D$2:$D$73</c:f>
              <c:numCache>
                <c:formatCode>0.00%</c:formatCode>
                <c:ptCount val="72"/>
                <c:pt idx="0">
                  <c:v>4.1862993159029083E-2</c:v>
                </c:pt>
                <c:pt idx="1">
                  <c:v>-0.2181409471111293</c:v>
                </c:pt>
                <c:pt idx="2">
                  <c:v>0.15297226427335642</c:v>
                </c:pt>
                <c:pt idx="3">
                  <c:v>0.12397974879696783</c:v>
                </c:pt>
                <c:pt idx="4">
                  <c:v>6.2706603647929127E-2</c:v>
                </c:pt>
                <c:pt idx="5">
                  <c:v>4.3974195288238427E-2</c:v>
                </c:pt>
                <c:pt idx="6">
                  <c:v>0.13940514199294252</c:v>
                </c:pt>
                <c:pt idx="7">
                  <c:v>4.6311273647935858E-2</c:v>
                </c:pt>
                <c:pt idx="8">
                  <c:v>9.328265991509288E-2</c:v>
                </c:pt>
                <c:pt idx="9">
                  <c:v>-2.6908441822185214E-2</c:v>
                </c:pt>
                <c:pt idx="10">
                  <c:v>8.2352396763053948E-2</c:v>
                </c:pt>
                <c:pt idx="11">
                  <c:v>-0.24631394466775369</c:v>
                </c:pt>
                <c:pt idx="12">
                  <c:v>-4.3209850794829197E-2</c:v>
                </c:pt>
                <c:pt idx="13">
                  <c:v>-0.13630697620797483</c:v>
                </c:pt>
                <c:pt idx="14">
                  <c:v>1.448046489528898E-2</c:v>
                </c:pt>
                <c:pt idx="15">
                  <c:v>-0.20308153843913379</c:v>
                </c:pt>
                <c:pt idx="16">
                  <c:v>-7.0336383156743287E-2</c:v>
                </c:pt>
                <c:pt idx="17">
                  <c:v>6.3466284256387784E-2</c:v>
                </c:pt>
                <c:pt idx="18">
                  <c:v>-0.20140782883450536</c:v>
                </c:pt>
                <c:pt idx="19">
                  <c:v>-7.9504675604954445E-3</c:v>
                </c:pt>
                <c:pt idx="20">
                  <c:v>-0.16690297174222091</c:v>
                </c:pt>
                <c:pt idx="21">
                  <c:v>8.0007717918296972E-2</c:v>
                </c:pt>
                <c:pt idx="22">
                  <c:v>-0.1818693249277471</c:v>
                </c:pt>
                <c:pt idx="23">
                  <c:v>7.2487077427372482E-2</c:v>
                </c:pt>
                <c:pt idx="24">
                  <c:v>6.3897463607743621E-2</c:v>
                </c:pt>
                <c:pt idx="25">
                  <c:v>0.16725452524362394</c:v>
                </c:pt>
                <c:pt idx="26">
                  <c:v>0.17021226476823625</c:v>
                </c:pt>
                <c:pt idx="27">
                  <c:v>-7.0310123733164587E-2</c:v>
                </c:pt>
                <c:pt idx="28">
                  <c:v>6.9867517774069521E-2</c:v>
                </c:pt>
                <c:pt idx="29">
                  <c:v>0.20643659821983795</c:v>
                </c:pt>
                <c:pt idx="30">
                  <c:v>0.10513802163779418</c:v>
                </c:pt>
                <c:pt idx="31">
                  <c:v>3.4001715518262365E-2</c:v>
                </c:pt>
                <c:pt idx="32">
                  <c:v>4.1435710361170219E-2</c:v>
                </c:pt>
                <c:pt idx="33">
                  <c:v>0.27446422361846134</c:v>
                </c:pt>
                <c:pt idx="34">
                  <c:v>0.14216617065381199</c:v>
                </c:pt>
                <c:pt idx="35">
                  <c:v>4.8829618470457969E-2</c:v>
                </c:pt>
                <c:pt idx="36">
                  <c:v>5.6540298075531847E-2</c:v>
                </c:pt>
                <c:pt idx="37">
                  <c:v>2.8467257383443023E-2</c:v>
                </c:pt>
                <c:pt idx="38">
                  <c:v>-3.55696951937855E-2</c:v>
                </c:pt>
                <c:pt idx="39">
                  <c:v>1.8832632669225635E-2</c:v>
                </c:pt>
                <c:pt idx="40">
                  <c:v>0.13961755842857326</c:v>
                </c:pt>
                <c:pt idx="41">
                  <c:v>0.10931217746283606</c:v>
                </c:pt>
                <c:pt idx="42">
                  <c:v>-5.6195776848877443E-4</c:v>
                </c:pt>
                <c:pt idx="43">
                  <c:v>3.2574222010254061E-2</c:v>
                </c:pt>
                <c:pt idx="44">
                  <c:v>8.3535734587359745E-2</c:v>
                </c:pt>
                <c:pt idx="45">
                  <c:v>5.6219638666011651E-2</c:v>
                </c:pt>
                <c:pt idx="46">
                  <c:v>5.8930107428487588E-3</c:v>
                </c:pt>
                <c:pt idx="47">
                  <c:v>-5.4334939988404329E-2</c:v>
                </c:pt>
                <c:pt idx="48">
                  <c:v>-6.1833505331957417E-3</c:v>
                </c:pt>
                <c:pt idx="49">
                  <c:v>7.3654469405279643E-2</c:v>
                </c:pt>
                <c:pt idx="50">
                  <c:v>1.9335023220530267E-3</c:v>
                </c:pt>
                <c:pt idx="51">
                  <c:v>1.9043309387785978E-2</c:v>
                </c:pt>
                <c:pt idx="52">
                  <c:v>-8.4898416943450017E-2</c:v>
                </c:pt>
                <c:pt idx="53">
                  <c:v>-1.8700687413226724E-2</c:v>
                </c:pt>
                <c:pt idx="54">
                  <c:v>-9.5528330781010751E-2</c:v>
                </c:pt>
                <c:pt idx="55">
                  <c:v>9.5803057508684342E-2</c:v>
                </c:pt>
                <c:pt idx="56">
                  <c:v>-5.8965653375444238E-2</c:v>
                </c:pt>
                <c:pt idx="57">
                  <c:v>-5.5393542516613548E-2</c:v>
                </c:pt>
                <c:pt idx="58">
                  <c:v>1.5319490511457534E-2</c:v>
                </c:pt>
                <c:pt idx="59">
                  <c:v>-5.4528531538626801E-2</c:v>
                </c:pt>
                <c:pt idx="60">
                  <c:v>4.0713529946500238E-2</c:v>
                </c:pt>
                <c:pt idx="61">
                  <c:v>-3.1842446977348171E-2</c:v>
                </c:pt>
                <c:pt idx="62">
                  <c:v>-9.2627004774293864E-3</c:v>
                </c:pt>
                <c:pt idx="63">
                  <c:v>-0.10074490169739891</c:v>
                </c:pt>
                <c:pt idx="64">
                  <c:v>-2.4868543924190911E-2</c:v>
                </c:pt>
                <c:pt idx="65">
                  <c:v>-8.3847222700703883E-2</c:v>
                </c:pt>
                <c:pt idx="66">
                  <c:v>3.9729682938623334E-2</c:v>
                </c:pt>
                <c:pt idx="67">
                  <c:v>5.3019682787148081E-2</c:v>
                </c:pt>
                <c:pt idx="68">
                  <c:v>6.2583498102923185E-2</c:v>
                </c:pt>
                <c:pt idx="69">
                  <c:v>7.1434194799710804E-2</c:v>
                </c:pt>
                <c:pt idx="70">
                  <c:v>3.6290143143217435E-2</c:v>
                </c:pt>
                <c:pt idx="71">
                  <c:v>-1.3795020334123387E-2</c:v>
                </c:pt>
              </c:numCache>
            </c:numRef>
          </c:xVal>
          <c:yVal>
            <c:numRef>
              <c:f>系数可调的Beat估计模型!$AA$25:$AA$96</c:f>
              <c:numCache>
                <c:formatCode>General</c:formatCode>
                <c:ptCount val="72"/>
                <c:pt idx="0">
                  <c:v>7.3056339169799686E-2</c:v>
                </c:pt>
                <c:pt idx="1">
                  <c:v>-0.30049608890737523</c:v>
                </c:pt>
                <c:pt idx="2">
                  <c:v>0.23268906613353713</c:v>
                </c:pt>
                <c:pt idx="3">
                  <c:v>0.19103498757989357</c:v>
                </c:pt>
                <c:pt idx="4">
                  <c:v>0.10300273652029064</c:v>
                </c:pt>
                <c:pt idx="5">
                  <c:v>7.6089541977066397E-2</c:v>
                </c:pt>
                <c:pt idx="6">
                  <c:v>0.21319693280431687</c:v>
                </c:pt>
                <c:pt idx="7">
                  <c:v>7.9447265306045484E-2</c:v>
                </c:pt>
                <c:pt idx="8">
                  <c:v>0.14693191716176673</c:v>
                </c:pt>
                <c:pt idx="9">
                  <c:v>-2.5748842370492044E-2</c:v>
                </c:pt>
                <c:pt idx="10">
                  <c:v>0.13122820768827131</c:v>
                </c:pt>
                <c:pt idx="11">
                  <c:v>-0.34097275104008851</c:v>
                </c:pt>
                <c:pt idx="12">
                  <c:v>-4.916937552273179E-2</c:v>
                </c:pt>
                <c:pt idx="13">
                  <c:v>-0.18292372251051572</c:v>
                </c:pt>
                <c:pt idx="14">
                  <c:v>3.371535876318088E-2</c:v>
                </c:pt>
                <c:pt idx="15">
                  <c:v>-0.27885996035876476</c:v>
                </c:pt>
                <c:pt idx="16">
                  <c:v>-8.8142561923592253E-2</c:v>
                </c:pt>
                <c:pt idx="17">
                  <c:v>0.10409418357896988</c:v>
                </c:pt>
                <c:pt idx="18">
                  <c:v>-0.27645531108285226</c:v>
                </c:pt>
                <c:pt idx="19">
                  <c:v>1.4884268398146303E-3</c:v>
                </c:pt>
                <c:pt idx="20">
                  <c:v>-0.22688155026258922</c:v>
                </c:pt>
                <c:pt idx="21">
                  <c:v>0.12785956460305467</c:v>
                </c:pt>
                <c:pt idx="22">
                  <c:v>-0.24838398428764596</c:v>
                </c:pt>
                <c:pt idx="23">
                  <c:v>0.11705452252114895</c:v>
                </c:pt>
                <c:pt idx="24">
                  <c:v>0.10471366685860155</c:v>
                </c:pt>
                <c:pt idx="25">
                  <c:v>0.25320865233031464</c:v>
                </c:pt>
                <c:pt idx="26">
                  <c:v>0.25745809093455552</c:v>
                </c:pt>
                <c:pt idx="27">
                  <c:v>-8.81048345282784E-2</c:v>
                </c:pt>
                <c:pt idx="28">
                  <c:v>0.11329095313844049</c:v>
                </c:pt>
                <c:pt idx="29">
                  <c:v>0.30950225496631167</c:v>
                </c:pt>
                <c:pt idx="30">
                  <c:v>0.16396473271312612</c:v>
                </c:pt>
                <c:pt idx="31">
                  <c:v>6.1761897449239891E-2</c:v>
                </c:pt>
                <c:pt idx="32">
                  <c:v>7.2442454140019208E-2</c:v>
                </c:pt>
                <c:pt idx="33">
                  <c:v>0.40723879164177867</c:v>
                </c:pt>
                <c:pt idx="34">
                  <c:v>0.21716375330398618</c:v>
                </c:pt>
                <c:pt idx="35">
                  <c:v>8.3065417485628776E-2</c:v>
                </c:pt>
                <c:pt idx="36">
                  <c:v>9.414349224714072E-2</c:v>
                </c:pt>
                <c:pt idx="37">
                  <c:v>5.3810439974383603E-2</c:v>
                </c:pt>
                <c:pt idx="38">
                  <c:v>-3.8192623890845601E-2</c:v>
                </c:pt>
                <c:pt idx="39">
                  <c:v>3.9968197999632513E-2</c:v>
                </c:pt>
                <c:pt idx="40">
                  <c:v>0.21350211539197655</c:v>
                </c:pt>
                <c:pt idx="41">
                  <c:v>0.16996181891880713</c:v>
                </c:pt>
                <c:pt idx="42">
                  <c:v>1.2103634324010012E-2</c:v>
                </c:pt>
                <c:pt idx="43">
                  <c:v>5.9710991353636736E-2</c:v>
                </c:pt>
                <c:pt idx="44">
                  <c:v>0.13292833083658087</c:v>
                </c:pt>
                <c:pt idx="45">
                  <c:v>9.3682794994292926E-2</c:v>
                </c:pt>
                <c:pt idx="46">
                  <c:v>2.1377605934080238E-2</c:v>
                </c:pt>
                <c:pt idx="47">
                  <c:v>-6.5152995142176873E-2</c:v>
                </c:pt>
                <c:pt idx="48">
                  <c:v>4.0272762724748879E-3</c:v>
                </c:pt>
                <c:pt idx="49">
                  <c:v>0.11873173597957547</c:v>
                </c:pt>
                <c:pt idx="50">
                  <c:v>1.5688907589572774E-2</c:v>
                </c:pt>
                <c:pt idx="51">
                  <c:v>4.0270881103879989E-2</c:v>
                </c:pt>
                <c:pt idx="52">
                  <c:v>-0.10906410285529516</c:v>
                </c:pt>
                <c:pt idx="53">
                  <c:v>-1.3956611124527805E-2</c:v>
                </c:pt>
                <c:pt idx="54">
                  <c:v>-0.12433629496186886</c:v>
                </c:pt>
                <c:pt idx="55">
                  <c:v>0.15055301859518228</c:v>
                </c:pt>
                <c:pt idx="56">
                  <c:v>-7.1806025968020756E-2</c:v>
                </c:pt>
                <c:pt idx="57">
                  <c:v>-6.6673908803601786E-2</c:v>
                </c:pt>
                <c:pt idx="58">
                  <c:v>3.4920802249202867E-2</c:v>
                </c:pt>
                <c:pt idx="59">
                  <c:v>-6.5431131671822101E-2</c:v>
                </c:pt>
                <c:pt idx="60">
                  <c:v>7.1404884297310497E-2</c:v>
                </c:pt>
                <c:pt idx="61">
                  <c:v>-3.283761804035816E-2</c:v>
                </c:pt>
                <c:pt idx="62">
                  <c:v>-3.9688225132505049E-4</c:v>
                </c:pt>
                <c:pt idx="63">
                  <c:v>-0.1318310380416422</c:v>
                </c:pt>
                <c:pt idx="64">
                  <c:v>-2.2818083659552787E-2</c:v>
                </c:pt>
                <c:pt idx="65">
                  <c:v>-0.10755383281342366</c:v>
                </c:pt>
                <c:pt idx="66">
                  <c:v>6.9991373262566145E-2</c:v>
                </c:pt>
                <c:pt idx="67">
                  <c:v>8.9085359712938031E-2</c:v>
                </c:pt>
                <c:pt idx="68">
                  <c:v>0.1028258685266789</c:v>
                </c:pt>
                <c:pt idx="69">
                  <c:v>0.11554182674571328</c:v>
                </c:pt>
                <c:pt idx="70">
                  <c:v>6.5049723375618609E-2</c:v>
                </c:pt>
                <c:pt idx="71">
                  <c:v>-6.9085492881063235E-3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7984256"/>
        <c:axId val="817984816"/>
      </c:scatterChart>
      <c:valAx>
        <c:axId val="817984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algn="ctr" rtl="0">
                  <a:defRPr sz="1000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沪指回报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0%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817984816"/>
        <c:crosses val="autoZero"/>
        <c:crossBetween val="midCat"/>
      </c:valAx>
      <c:valAx>
        <c:axId val="817984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algn="ctr" rtl="0">
                  <a:defRPr sz="1000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中信证券股票回报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.00%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817984256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8846153846153844"/>
          <c:y val="0.69483886644873483"/>
          <c:w val="0.40384615384615385"/>
          <c:h val="0.21596343146379596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 alignWithMargins="0"/>
    <c:pageMargins b="0.75000000000000089" l="0.70000000000000062" r="0.70000000000000062" t="0.75000000000000089" header="0.30000000000000032" footer="0.30000000000000032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59053131541339"/>
          <c:y val="9.1632353295287766E-2"/>
          <c:w val="0.66842268890328493"/>
          <c:h val="0.60703357956544091"/>
        </c:manualLayout>
      </c:layout>
      <c:scatterChart>
        <c:scatterStyle val="lineMarker"/>
        <c:varyColors val="0"/>
        <c:ser>
          <c:idx val="0"/>
          <c:order val="0"/>
          <c:tx>
            <c:strRef>
              <c:f>用LINEST函数估计Beta!$E$1</c:f>
              <c:strCache>
                <c:ptCount val="1"/>
                <c:pt idx="0">
                  <c:v>中信证券股票回报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4F81BD"/>
              </a:solidFill>
              <a:ln w="9525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trendline>
            <c:spPr>
              <a:ln w="3175">
                <a:solidFill>
                  <a:srgbClr val="000000"/>
                </a:solidFill>
                <a:prstDash val="solid"/>
              </a:ln>
            </c:spPr>
            <c:trendlineType val="linear"/>
            <c:dispRSqr val="0"/>
            <c:dispEq val="0"/>
          </c:trendline>
          <c:xVal>
            <c:numRef>
              <c:f>用LINEST函数估计Beta!$D$2:$D$73</c:f>
              <c:numCache>
                <c:formatCode>0.00%</c:formatCode>
                <c:ptCount val="72"/>
                <c:pt idx="0">
                  <c:v>4.1862993159029083E-2</c:v>
                </c:pt>
                <c:pt idx="1">
                  <c:v>-0.2181409471111293</c:v>
                </c:pt>
                <c:pt idx="2">
                  <c:v>0.15297226427335642</c:v>
                </c:pt>
                <c:pt idx="3">
                  <c:v>0.12397974879696783</c:v>
                </c:pt>
                <c:pt idx="4">
                  <c:v>6.2706603647929127E-2</c:v>
                </c:pt>
                <c:pt idx="5">
                  <c:v>4.3974195288238427E-2</c:v>
                </c:pt>
                <c:pt idx="6">
                  <c:v>0.13940514199294252</c:v>
                </c:pt>
                <c:pt idx="7">
                  <c:v>4.6311273647935858E-2</c:v>
                </c:pt>
                <c:pt idx="8">
                  <c:v>9.328265991509288E-2</c:v>
                </c:pt>
                <c:pt idx="9">
                  <c:v>-2.6908441822185214E-2</c:v>
                </c:pt>
                <c:pt idx="10">
                  <c:v>8.2352396763053948E-2</c:v>
                </c:pt>
                <c:pt idx="11">
                  <c:v>-0.24631394466775369</c:v>
                </c:pt>
                <c:pt idx="12">
                  <c:v>-4.3209850794829197E-2</c:v>
                </c:pt>
                <c:pt idx="13">
                  <c:v>-0.13630697620797483</c:v>
                </c:pt>
                <c:pt idx="14">
                  <c:v>1.448046489528898E-2</c:v>
                </c:pt>
                <c:pt idx="15">
                  <c:v>-0.20308153843913379</c:v>
                </c:pt>
                <c:pt idx="16">
                  <c:v>-7.0336383156743287E-2</c:v>
                </c:pt>
                <c:pt idx="17">
                  <c:v>6.3466284256387784E-2</c:v>
                </c:pt>
                <c:pt idx="18">
                  <c:v>-0.20140782883450536</c:v>
                </c:pt>
                <c:pt idx="19">
                  <c:v>-7.9504675604954445E-3</c:v>
                </c:pt>
                <c:pt idx="20">
                  <c:v>-0.16690297174222091</c:v>
                </c:pt>
                <c:pt idx="21">
                  <c:v>8.0007717918296972E-2</c:v>
                </c:pt>
                <c:pt idx="22">
                  <c:v>-0.1818693249277471</c:v>
                </c:pt>
                <c:pt idx="23">
                  <c:v>7.2487077427372482E-2</c:v>
                </c:pt>
                <c:pt idx="24">
                  <c:v>6.3897463607743621E-2</c:v>
                </c:pt>
                <c:pt idx="25">
                  <c:v>0.16725452524362394</c:v>
                </c:pt>
                <c:pt idx="26">
                  <c:v>0.17021226476823625</c:v>
                </c:pt>
                <c:pt idx="27">
                  <c:v>-7.0310123733164587E-2</c:v>
                </c:pt>
                <c:pt idx="28">
                  <c:v>6.9867517774069521E-2</c:v>
                </c:pt>
                <c:pt idx="29">
                  <c:v>0.20643659821983795</c:v>
                </c:pt>
                <c:pt idx="30">
                  <c:v>0.10513802163779418</c:v>
                </c:pt>
                <c:pt idx="31">
                  <c:v>3.4001715518262365E-2</c:v>
                </c:pt>
                <c:pt idx="32">
                  <c:v>4.1435710361170219E-2</c:v>
                </c:pt>
                <c:pt idx="33">
                  <c:v>0.27446422361846134</c:v>
                </c:pt>
                <c:pt idx="34">
                  <c:v>0.14216617065381199</c:v>
                </c:pt>
                <c:pt idx="35">
                  <c:v>4.8829618470457969E-2</c:v>
                </c:pt>
                <c:pt idx="36">
                  <c:v>5.6540298075531847E-2</c:v>
                </c:pt>
                <c:pt idx="37">
                  <c:v>2.8467257383443023E-2</c:v>
                </c:pt>
                <c:pt idx="38">
                  <c:v>-3.55696951937855E-2</c:v>
                </c:pt>
                <c:pt idx="39">
                  <c:v>1.8832632669225635E-2</c:v>
                </c:pt>
                <c:pt idx="40">
                  <c:v>0.13961755842857326</c:v>
                </c:pt>
                <c:pt idx="41">
                  <c:v>0.10931217746283606</c:v>
                </c:pt>
                <c:pt idx="42">
                  <c:v>-5.6195776848877443E-4</c:v>
                </c:pt>
                <c:pt idx="43">
                  <c:v>3.2574222010254061E-2</c:v>
                </c:pt>
                <c:pt idx="44">
                  <c:v>8.3535734587359745E-2</c:v>
                </c:pt>
                <c:pt idx="45">
                  <c:v>5.6219638666011651E-2</c:v>
                </c:pt>
                <c:pt idx="46">
                  <c:v>5.8930107428487588E-3</c:v>
                </c:pt>
                <c:pt idx="47">
                  <c:v>-5.4334939988404329E-2</c:v>
                </c:pt>
                <c:pt idx="48">
                  <c:v>-6.1833505331957417E-3</c:v>
                </c:pt>
                <c:pt idx="49">
                  <c:v>7.3654469405279643E-2</c:v>
                </c:pt>
                <c:pt idx="50">
                  <c:v>1.9335023220530267E-3</c:v>
                </c:pt>
                <c:pt idx="51">
                  <c:v>1.9043309387785978E-2</c:v>
                </c:pt>
                <c:pt idx="52">
                  <c:v>-8.4898416943450017E-2</c:v>
                </c:pt>
                <c:pt idx="53">
                  <c:v>-1.8700687413226724E-2</c:v>
                </c:pt>
                <c:pt idx="54">
                  <c:v>-9.5528330781010751E-2</c:v>
                </c:pt>
                <c:pt idx="55">
                  <c:v>9.5803057508684342E-2</c:v>
                </c:pt>
                <c:pt idx="56">
                  <c:v>-5.8965653375444238E-2</c:v>
                </c:pt>
                <c:pt idx="57">
                  <c:v>-5.5393542516613548E-2</c:v>
                </c:pt>
                <c:pt idx="58">
                  <c:v>1.5319490511457534E-2</c:v>
                </c:pt>
                <c:pt idx="59">
                  <c:v>-5.4528531538626801E-2</c:v>
                </c:pt>
                <c:pt idx="60">
                  <c:v>4.0713529946500238E-2</c:v>
                </c:pt>
                <c:pt idx="61">
                  <c:v>-3.1842446977348171E-2</c:v>
                </c:pt>
                <c:pt idx="62">
                  <c:v>-9.2627004774293864E-3</c:v>
                </c:pt>
                <c:pt idx="63">
                  <c:v>-0.10074490169739891</c:v>
                </c:pt>
                <c:pt idx="64">
                  <c:v>-2.4868543924190911E-2</c:v>
                </c:pt>
                <c:pt idx="65">
                  <c:v>-8.3847222700703883E-2</c:v>
                </c:pt>
                <c:pt idx="66">
                  <c:v>3.9729682938623334E-2</c:v>
                </c:pt>
                <c:pt idx="67">
                  <c:v>5.3019682787148081E-2</c:v>
                </c:pt>
                <c:pt idx="68">
                  <c:v>6.2583498102923185E-2</c:v>
                </c:pt>
                <c:pt idx="69">
                  <c:v>7.1434194799710804E-2</c:v>
                </c:pt>
                <c:pt idx="70">
                  <c:v>3.6290143143217435E-2</c:v>
                </c:pt>
                <c:pt idx="71">
                  <c:v>-1.3795020334123387E-2</c:v>
                </c:pt>
              </c:numCache>
            </c:numRef>
          </c:xVal>
          <c:yVal>
            <c:numRef>
              <c:f>用LINEST函数估计Beta!$E$2:$E$73</c:f>
              <c:numCache>
                <c:formatCode>0.00%</c:formatCode>
                <c:ptCount val="72"/>
                <c:pt idx="0">
                  <c:v>2.0816326530612272E-2</c:v>
                </c:pt>
                <c:pt idx="1">
                  <c:v>-0.35577175913752301</c:v>
                </c:pt>
                <c:pt idx="2">
                  <c:v>0.3457183297947628</c:v>
                </c:pt>
                <c:pt idx="3">
                  <c:v>0.11128588281557228</c:v>
                </c:pt>
                <c:pt idx="4">
                  <c:v>4.8659793814433083E-2</c:v>
                </c:pt>
                <c:pt idx="5">
                  <c:v>-4.789948959560264E-2</c:v>
                </c:pt>
                <c:pt idx="6">
                  <c:v>0.19185774450163762</c:v>
                </c:pt>
                <c:pt idx="7">
                  <c:v>-1.837390904915015E-2</c:v>
                </c:pt>
                <c:pt idx="8">
                  <c:v>0.21146355036171394</c:v>
                </c:pt>
                <c:pt idx="9">
                  <c:v>-8.1288343558282183E-2</c:v>
                </c:pt>
                <c:pt idx="10">
                  <c:v>9.6412556053811604E-2</c:v>
                </c:pt>
                <c:pt idx="11">
                  <c:v>-0.27948303715670442</c:v>
                </c:pt>
                <c:pt idx="12">
                  <c:v>0.23122824465440095</c:v>
                </c:pt>
                <c:pt idx="13">
                  <c:v>-0.11017699115044255</c:v>
                </c:pt>
                <c:pt idx="14">
                  <c:v>-5.5183946488294278E-2</c:v>
                </c:pt>
                <c:pt idx="15">
                  <c:v>-0.30140186915887845</c:v>
                </c:pt>
                <c:pt idx="16">
                  <c:v>-0.136226034308779</c:v>
                </c:pt>
                <c:pt idx="17">
                  <c:v>-0.24495238095238092</c:v>
                </c:pt>
                <c:pt idx="18">
                  <c:v>-0.16481069042316254</c:v>
                </c:pt>
                <c:pt idx="19">
                  <c:v>-7.7216676453317756E-2</c:v>
                </c:pt>
                <c:pt idx="20">
                  <c:v>-0.23692169821888642</c:v>
                </c:pt>
                <c:pt idx="21">
                  <c:v>6.4131600905948272E-2</c:v>
                </c:pt>
                <c:pt idx="22">
                  <c:v>-0.20806192768809595</c:v>
                </c:pt>
                <c:pt idx="23">
                  <c:v>9.533657326026268E-2</c:v>
                </c:pt>
                <c:pt idx="24">
                  <c:v>8.6751320373075647E-2</c:v>
                </c:pt>
                <c:pt idx="25">
                  <c:v>0.35593478592107264</c:v>
                </c:pt>
                <c:pt idx="26">
                  <c:v>0.23900320936379083</c:v>
                </c:pt>
                <c:pt idx="27">
                  <c:v>-2.052514792899407E-2</c:v>
                </c:pt>
                <c:pt idx="28">
                  <c:v>-8.1209650016989432E-2</c:v>
                </c:pt>
                <c:pt idx="29">
                  <c:v>0.37266791044776104</c:v>
                </c:pt>
                <c:pt idx="30">
                  <c:v>0.15954570037858318</c:v>
                </c:pt>
                <c:pt idx="31">
                  <c:v>6.1423650975889643E-2</c:v>
                </c:pt>
                <c:pt idx="32">
                  <c:v>0.27665811652620032</c:v>
                </c:pt>
                <c:pt idx="33">
                  <c:v>0.46484165324745041</c:v>
                </c:pt>
                <c:pt idx="34">
                  <c:v>0.26993865030674846</c:v>
                </c:pt>
                <c:pt idx="35">
                  <c:v>-1.6756032171581725E-2</c:v>
                </c:pt>
                <c:pt idx="36">
                  <c:v>7.8814172089660239E-2</c:v>
                </c:pt>
                <c:pt idx="37">
                  <c:v>3.6731634182908479E-2</c:v>
                </c:pt>
                <c:pt idx="38">
                  <c:v>-0.14923469387755106</c:v>
                </c:pt>
                <c:pt idx="39">
                  <c:v>3.9787798408488007E-2</c:v>
                </c:pt>
                <c:pt idx="40">
                  <c:v>0.29109589041095885</c:v>
                </c:pt>
                <c:pt idx="41">
                  <c:v>0.55112881806108893</c:v>
                </c:pt>
                <c:pt idx="42">
                  <c:v>0.19145569620253156</c:v>
                </c:pt>
                <c:pt idx="43">
                  <c:v>-8.6705202312138629E-2</c:v>
                </c:pt>
                <c:pt idx="44">
                  <c:v>0.35420743639921715</c:v>
                </c:pt>
                <c:pt idx="45">
                  <c:v>4.2857142857142927E-2</c:v>
                </c:pt>
                <c:pt idx="46">
                  <c:v>0.10609480812641103</c:v>
                </c:pt>
                <c:pt idx="47">
                  <c:v>-0.15619047619047621</c:v>
                </c:pt>
                <c:pt idx="48">
                  <c:v>7.361963190184051E-2</c:v>
                </c:pt>
                <c:pt idx="49">
                  <c:v>-0.21001615508885307</c:v>
                </c:pt>
                <c:pt idx="50">
                  <c:v>6.5404475043029375E-2</c:v>
                </c:pt>
                <c:pt idx="51">
                  <c:v>0.18813905930470343</c:v>
                </c:pt>
                <c:pt idx="52">
                  <c:v>-6.6793893129771131E-2</c:v>
                </c:pt>
                <c:pt idx="53">
                  <c:v>0.24761904761904763</c:v>
                </c:pt>
                <c:pt idx="54">
                  <c:v>-0.23357664233576647</c:v>
                </c:pt>
                <c:pt idx="55">
                  <c:v>0.12065439672801648</c:v>
                </c:pt>
                <c:pt idx="56">
                  <c:v>-0.15689655172413797</c:v>
                </c:pt>
                <c:pt idx="57">
                  <c:v>-0.13303437967115106</c:v>
                </c:pt>
                <c:pt idx="58">
                  <c:v>-1.4925373134327957E-3</c:v>
                </c:pt>
                <c:pt idx="59">
                  <c:v>9.0361445783133654E-3</c:v>
                </c:pt>
                <c:pt idx="60">
                  <c:v>4.8973143759873494E-2</c:v>
                </c:pt>
                <c:pt idx="61">
                  <c:v>7.4702886247877798E-2</c:v>
                </c:pt>
                <c:pt idx="62">
                  <c:v>-0.13762811127379215</c:v>
                </c:pt>
                <c:pt idx="63">
                  <c:v>-9.2961487383798169E-2</c:v>
                </c:pt>
                <c:pt idx="64">
                  <c:v>1.2096774193548265E-2</c:v>
                </c:pt>
                <c:pt idx="65">
                  <c:v>-0.17333333333333334</c:v>
                </c:pt>
                <c:pt idx="66">
                  <c:v>-4.7619047619047561E-2</c:v>
                </c:pt>
                <c:pt idx="67">
                  <c:v>0.18124999999999991</c:v>
                </c:pt>
                <c:pt idx="68">
                  <c:v>5.9602649006622599E-2</c:v>
                </c:pt>
                <c:pt idx="69">
                  <c:v>0.10058309037900859</c:v>
                </c:pt>
                <c:pt idx="70">
                  <c:v>5.3763440860215228E-2</c:v>
                </c:pt>
                <c:pt idx="71">
                  <c:v>-6.8669527896995763E-2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7989856"/>
        <c:axId val="817990416"/>
      </c:scatterChart>
      <c:valAx>
        <c:axId val="817989856"/>
        <c:scaling>
          <c:orientation val="minMax"/>
        </c:scaling>
        <c:delete val="0"/>
        <c:axPos val="b"/>
        <c:title>
          <c:tx>
            <c:strRef>
              <c:f>用LINEST函数估计Beta!$D$1</c:f>
              <c:strCache>
                <c:ptCount val="1"/>
                <c:pt idx="0">
                  <c:v>沪指回报</c:v>
                </c:pt>
              </c:strCache>
            </c:strRef>
          </c:tx>
          <c:layout>
            <c:manualLayout>
              <c:xMode val="edge"/>
              <c:yMode val="edge"/>
              <c:x val="0.46698489537056892"/>
              <c:y val="0.8694158464566929"/>
            </c:manualLayout>
          </c:layout>
          <c:overlay val="0"/>
          <c:spPr>
            <a:noFill/>
            <a:ln w="25400">
              <a:noFill/>
            </a:ln>
          </c:spPr>
          <c:txPr>
            <a:bodyPr/>
            <a:lstStyle/>
            <a:p>
              <a:pPr algn="ctr" rtl="1">
                <a:defRPr sz="1000" b="1" i="0" u="none" strike="noStrike" baseline="0">
                  <a:solidFill>
                    <a:srgbClr val="000000"/>
                  </a:solidFill>
                  <a:latin typeface="宋体"/>
                  <a:ea typeface="宋体"/>
                  <a:cs typeface="宋体"/>
                </a:defRPr>
              </a:pPr>
              <a:endParaRPr lang="zh-CN"/>
            </a:p>
          </c:txPr>
        </c:title>
        <c:numFmt formatCode="0%" sourceLinked="0"/>
        <c:majorTickMark val="out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817990416"/>
        <c:crosses val="autoZero"/>
        <c:crossBetween val="midCat"/>
      </c:valAx>
      <c:valAx>
        <c:axId val="817990416"/>
        <c:scaling>
          <c:orientation val="minMax"/>
        </c:scaling>
        <c:delete val="0"/>
        <c:axPos val="l"/>
        <c:title>
          <c:tx>
            <c:strRef>
              <c:f>用LINEST函数估计Beta!$E$1</c:f>
              <c:strCache>
                <c:ptCount val="1"/>
                <c:pt idx="0">
                  <c:v>中信证券股票回报</c:v>
                </c:pt>
              </c:strCache>
            </c:strRef>
          </c:tx>
          <c:layout>
            <c:manualLayout>
              <c:xMode val="edge"/>
              <c:yMode val="edge"/>
              <c:x val="2.5892643769723337E-2"/>
              <c:y val="5.8864665354330714E-2"/>
            </c:manualLayout>
          </c:layout>
          <c:overlay val="0"/>
          <c:spPr>
            <a:noFill/>
            <a:ln w="25400">
              <a:noFill/>
            </a:ln>
          </c:spPr>
          <c:txPr>
            <a:bodyPr rot="0" vert="wordArtVertRtl"/>
            <a:lstStyle/>
            <a:p>
              <a:pPr algn="ctr" rtl="1">
                <a:defRPr sz="1000" b="1" i="0" u="none" strike="noStrike" baseline="0">
                  <a:solidFill>
                    <a:srgbClr val="000000"/>
                  </a:solidFill>
                  <a:latin typeface="宋体"/>
                  <a:ea typeface="宋体"/>
                  <a:cs typeface="宋体"/>
                </a:defRPr>
              </a:pPr>
              <a:endParaRPr lang="zh-CN"/>
            </a:p>
          </c:txPr>
        </c:title>
        <c:numFmt formatCode="0%" sourceLinked="0"/>
        <c:majorTickMark val="out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crossAx val="817989856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txPr>
    <a:bodyPr/>
    <a:lstStyle/>
    <a:p>
      <a:pPr>
        <a:defRPr sz="1000"/>
      </a:pPr>
      <a:endParaRPr lang="zh-CN"/>
    </a:p>
  </c:txPr>
  <c:printSettings>
    <c:headerFooter alignWithMargins="0"/>
    <c:pageMargins b="0.750000000000005" l="0.70000000000000062" r="0.70000000000000062" t="0.750000000000005" header="0.30000000000000032" footer="0.30000000000000032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612262379336478"/>
          <c:y val="1.719109630526953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0.27162313044202779"/>
          <c:y val="0.21153105861767291"/>
          <c:w val="0.6489722118068576"/>
          <c:h val="0.51646476882696535"/>
        </c:manualLayout>
      </c:layout>
      <c:scatterChart>
        <c:scatterStyle val="lineMarker"/>
        <c:varyColors val="0"/>
        <c:ser>
          <c:idx val="0"/>
          <c:order val="0"/>
          <c:tx>
            <c:strRef>
              <c:f>回归分析!$F$40</c:f>
              <c:strCache>
                <c:ptCount val="1"/>
                <c:pt idx="0">
                  <c:v>苹果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4F81BD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trendline>
            <c:spPr>
              <a:ln w="3175">
                <a:solidFill>
                  <a:srgbClr val="000000"/>
                </a:solidFill>
                <a:prstDash val="solid"/>
              </a:ln>
            </c:spPr>
            <c:trendlineType val="linear"/>
            <c:dispRSqr val="0"/>
            <c:dispEq val="0"/>
          </c:trendline>
          <c:xVal>
            <c:numRef>
              <c:f>回归分析!$E$41:$E$100</c:f>
              <c:numCache>
                <c:formatCode>0.00%</c:formatCode>
                <c:ptCount val="60"/>
                <c:pt idx="0">
                  <c:v>3.1953599243381925E-2</c:v>
                </c:pt>
                <c:pt idx="1">
                  <c:v>-1.9761985847807084E-2</c:v>
                </c:pt>
                <c:pt idx="2">
                  <c:v>3.5723383825517763E-2</c:v>
                </c:pt>
                <c:pt idx="3">
                  <c:v>3.3560173370599911E-2</c:v>
                </c:pt>
                <c:pt idx="4">
                  <c:v>7.4141756950789617E-2</c:v>
                </c:pt>
                <c:pt idx="5">
                  <c:v>1.9583523728705643E-4</c:v>
                </c:pt>
                <c:pt idx="6">
                  <c:v>5.3081426656431674E-2</c:v>
                </c:pt>
                <c:pt idx="7">
                  <c:v>9.3925075513554779E-2</c:v>
                </c:pt>
                <c:pt idx="8">
                  <c:v>8.5404508291501591E-2</c:v>
                </c:pt>
                <c:pt idx="9">
                  <c:v>-0.10993122487528451</c:v>
                </c:pt>
                <c:pt idx="10">
                  <c:v>-8.5657348463880401E-2</c:v>
                </c:pt>
                <c:pt idx="11">
                  <c:v>7.8215656520574939E-3</c:v>
                </c:pt>
                <c:pt idx="12">
                  <c:v>-7.4849032258064496E-2</c:v>
                </c:pt>
                <c:pt idx="13">
                  <c:v>-0.16942453444905514</c:v>
                </c:pt>
                <c:pt idx="14">
                  <c:v>-9.0791453271283018E-2</c:v>
                </c:pt>
                <c:pt idx="15">
                  <c:v>1.2190503242910378E-2</c:v>
                </c:pt>
                <c:pt idx="16">
                  <c:v>-9.8593749999998925E-3</c:v>
                </c:pt>
                <c:pt idx="17">
                  <c:v>-8.5962381639269392E-2</c:v>
                </c:pt>
                <c:pt idx="18">
                  <c:v>1.0674153248796614E-2</c:v>
                </c:pt>
                <c:pt idx="19">
                  <c:v>4.7546684811370588E-2</c:v>
                </c:pt>
                <c:pt idx="20">
                  <c:v>-5.9595830546433914E-3</c:v>
                </c:pt>
                <c:pt idx="21">
                  <c:v>-3.4761162090602316E-2</c:v>
                </c:pt>
                <c:pt idx="22">
                  <c:v>-6.1163474897164116E-2</c:v>
                </c:pt>
                <c:pt idx="23">
                  <c:v>-8.628488866683881E-3</c:v>
                </c:pt>
                <c:pt idx="24">
                  <c:v>-4.4043423821141348E-2</c:v>
                </c:pt>
                <c:pt idx="25">
                  <c:v>1.4822335025380884E-2</c:v>
                </c:pt>
                <c:pt idx="26">
                  <c:v>3.579400131615551E-2</c:v>
                </c:pt>
                <c:pt idx="27">
                  <c:v>1.2863592323073991E-2</c:v>
                </c:pt>
                <c:pt idx="28">
                  <c:v>-3.1981907074200899E-2</c:v>
                </c:pt>
                <c:pt idx="29">
                  <c:v>-1.7816309730697366E-2</c:v>
                </c:pt>
                <c:pt idx="30">
                  <c:v>3.2549228600146973E-2</c:v>
                </c:pt>
                <c:pt idx="31">
                  <c:v>4.3290683107413797E-2</c:v>
                </c:pt>
                <c:pt idx="32">
                  <c:v>9.9799547916576969E-3</c:v>
                </c:pt>
                <c:pt idx="33">
                  <c:v>-2.1846145288686225E-2</c:v>
                </c:pt>
                <c:pt idx="34">
                  <c:v>1.4059084819854739E-2</c:v>
                </c:pt>
                <c:pt idx="35">
                  <c:v>1.2615751483260995E-2</c:v>
                </c:pt>
                <c:pt idx="36">
                  <c:v>1.6466609576614388E-2</c:v>
                </c:pt>
                <c:pt idx="37">
                  <c:v>3.1508028596025195E-2</c:v>
                </c:pt>
                <c:pt idx="38">
                  <c:v>2.4566274485741779E-2</c:v>
                </c:pt>
                <c:pt idx="39">
                  <c:v>2.1274262528785837E-2</c:v>
                </c:pt>
                <c:pt idx="40">
                  <c:v>5.0858132577547011E-3</c:v>
                </c:pt>
                <c:pt idx="41">
                  <c:v>8.6608035651192239E-5</c:v>
                </c:pt>
                <c:pt idx="42">
                  <c:v>-3.091690129023883E-2</c:v>
                </c:pt>
                <c:pt idx="43">
                  <c:v>1.2155660413786684E-2</c:v>
                </c:pt>
                <c:pt idx="44">
                  <c:v>1.1095841206877566E-2</c:v>
                </c:pt>
                <c:pt idx="45">
                  <c:v>4.5309668145754323E-4</c:v>
                </c:pt>
                <c:pt idx="46">
                  <c:v>2.5466838635253009E-2</c:v>
                </c:pt>
                <c:pt idx="47">
                  <c:v>-9.5239619681797283E-4</c:v>
                </c:pt>
                <c:pt idx="48">
                  <c:v>3.518612107604735E-2</c:v>
                </c:pt>
                <c:pt idx="49">
                  <c:v>-1.7740741042146402E-2</c:v>
                </c:pt>
                <c:pt idx="50">
                  <c:v>6.9489400408087043E-3</c:v>
                </c:pt>
                <c:pt idx="51">
                  <c:v>-1.1222025960556881E-2</c:v>
                </c:pt>
                <c:pt idx="52">
                  <c:v>3.5968203604375137E-2</c:v>
                </c:pt>
                <c:pt idx="53">
                  <c:v>-1.4267729752415192E-4</c:v>
                </c:pt>
                <c:pt idx="54">
                  <c:v>2.9952024895189666E-2</c:v>
                </c:pt>
                <c:pt idx="55">
                  <c:v>-2.010858977291019E-2</c:v>
                </c:pt>
                <c:pt idx="56">
                  <c:v>-1.9117647058823573E-2</c:v>
                </c:pt>
                <c:pt idx="57">
                  <c:v>1.8903383646414307E-2</c:v>
                </c:pt>
                <c:pt idx="58">
                  <c:v>-2.5290448214403627E-2</c:v>
                </c:pt>
                <c:pt idx="59">
                  <c:v>3.2458128162750732E-2</c:v>
                </c:pt>
              </c:numCache>
            </c:numRef>
          </c:xVal>
          <c:yVal>
            <c:numRef>
              <c:f>回归分析!$F$41:$F$100</c:f>
              <c:numCache>
                <c:formatCode>0.00%</c:formatCode>
                <c:ptCount val="60"/>
                <c:pt idx="0">
                  <c:v>3.0981432360742689E-2</c:v>
                </c:pt>
                <c:pt idx="1">
                  <c:v>1.6994874561640172E-2</c:v>
                </c:pt>
                <c:pt idx="2">
                  <c:v>0.10189643897509049</c:v>
                </c:pt>
                <c:pt idx="3">
                  <c:v>2.9499969398372183E-2</c:v>
                </c:pt>
                <c:pt idx="4">
                  <c:v>0.14716000842519117</c:v>
                </c:pt>
                <c:pt idx="5">
                  <c:v>4.8744569619321165E-2</c:v>
                </c:pt>
                <c:pt idx="6">
                  <c:v>7.9313359294286068E-2</c:v>
                </c:pt>
                <c:pt idx="7">
                  <c:v>0.19701293759512928</c:v>
                </c:pt>
                <c:pt idx="8">
                  <c:v>0.1770238495129326</c:v>
                </c:pt>
                <c:pt idx="9">
                  <c:v>-9.0979695994674037E-3</c:v>
                </c:pt>
                <c:pt idx="10">
                  <c:v>5.600468658465152E-2</c:v>
                </c:pt>
                <c:pt idx="11">
                  <c:v>-7.898996438977024E-2</c:v>
                </c:pt>
                <c:pt idx="12">
                  <c:v>-0.1386745980109676</c:v>
                </c:pt>
                <c:pt idx="13">
                  <c:v>-5.3404891782509178E-2</c:v>
                </c:pt>
                <c:pt idx="14">
                  <c:v>-0.32955819029080402</c:v>
                </c:pt>
                <c:pt idx="15">
                  <c:v>6.6561811890531786E-2</c:v>
                </c:pt>
                <c:pt idx="16">
                  <c:v>-5.0704730052556157E-2</c:v>
                </c:pt>
                <c:pt idx="17">
                  <c:v>-0.11290066225165563</c:v>
                </c:pt>
                <c:pt idx="18">
                  <c:v>8.5081920091980567E-2</c:v>
                </c:pt>
                <c:pt idx="19">
                  <c:v>0.21219512195121948</c:v>
                </c:pt>
                <c:pt idx="20">
                  <c:v>0.14781634938409849</c:v>
                </c:pt>
                <c:pt idx="21">
                  <c:v>-7.6388888888889062E-2</c:v>
                </c:pt>
                <c:pt idx="22">
                  <c:v>-0.31663974151857832</c:v>
                </c:pt>
                <c:pt idx="23">
                  <c:v>8.7037646800570911E-2</c:v>
                </c:pt>
                <c:pt idx="24">
                  <c:v>-4.0694919715714595E-2</c:v>
                </c:pt>
                <c:pt idx="25">
                  <c:v>0.23770117938359281</c:v>
                </c:pt>
                <c:pt idx="26">
                  <c:v>0.10824667822068168</c:v>
                </c:pt>
                <c:pt idx="27">
                  <c:v>5.1001821493624755E-2</c:v>
                </c:pt>
                <c:pt idx="28">
                  <c:v>7.9646017699114946E-2</c:v>
                </c:pt>
                <c:pt idx="29">
                  <c:v>7.0137800148528662E-3</c:v>
                </c:pt>
                <c:pt idx="30">
                  <c:v>0.21432865731462925</c:v>
                </c:pt>
                <c:pt idx="31">
                  <c:v>7.4157787105801232E-2</c:v>
                </c:pt>
                <c:pt idx="32">
                  <c:v>9.8097151636922231E-2</c:v>
                </c:pt>
                <c:pt idx="33">
                  <c:v>-1.3064271550215834E-2</c:v>
                </c:pt>
                <c:pt idx="34">
                  <c:v>1.049033474776051E-2</c:v>
                </c:pt>
                <c:pt idx="35">
                  <c:v>-7.4405411302640112E-2</c:v>
                </c:pt>
                <c:pt idx="36">
                  <c:v>0.13048840651208682</c:v>
                </c:pt>
                <c:pt idx="37">
                  <c:v>5.3260587165497419E-2</c:v>
                </c:pt>
                <c:pt idx="38">
                  <c:v>0.13456153279292571</c:v>
                </c:pt>
                <c:pt idx="39">
                  <c:v>-1.6185991759858354E-3</c:v>
                </c:pt>
                <c:pt idx="40">
                  <c:v>0.18665968220708895</c:v>
                </c:pt>
                <c:pt idx="41">
                  <c:v>-4.1827003513468242E-2</c:v>
                </c:pt>
                <c:pt idx="42">
                  <c:v>-0.15087370365108677</c:v>
                </c:pt>
                <c:pt idx="43">
                  <c:v>0.12228954081632648</c:v>
                </c:pt>
                <c:pt idx="44">
                  <c:v>-8.4245875310264173E-2</c:v>
                </c:pt>
                <c:pt idx="45">
                  <c:v>-9.2967818831942939E-2</c:v>
                </c:pt>
                <c:pt idx="46">
                  <c:v>5.035470858255664E-2</c:v>
                </c:pt>
                <c:pt idx="47">
                  <c:v>6.0011795930404066E-2</c:v>
                </c:pt>
                <c:pt idx="48">
                  <c:v>0.17763500607744387</c:v>
                </c:pt>
                <c:pt idx="49">
                  <c:v>7.4239880619287435E-2</c:v>
                </c:pt>
                <c:pt idx="50">
                  <c:v>0.14331413947536786</c:v>
                </c:pt>
                <c:pt idx="51">
                  <c:v>9.941383352872224E-2</c:v>
                </c:pt>
                <c:pt idx="52">
                  <c:v>0.1586525400706329</c:v>
                </c:pt>
                <c:pt idx="53">
                  <c:v>-7.4195171026156803E-2</c:v>
                </c:pt>
                <c:pt idx="54">
                  <c:v>0.10260676650027722</c:v>
                </c:pt>
                <c:pt idx="55">
                  <c:v>-0.13462922966162705</c:v>
                </c:pt>
                <c:pt idx="56">
                  <c:v>-7.1110120374498376E-2</c:v>
                </c:pt>
                <c:pt idx="57">
                  <c:v>0.16671001300390098</c:v>
                </c:pt>
                <c:pt idx="58">
                  <c:v>0.19409937888198758</c:v>
                </c:pt>
                <c:pt idx="59">
                  <c:v>-3.9665970772442494E-2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7994336"/>
        <c:axId val="817994896"/>
      </c:scatterChart>
      <c:valAx>
        <c:axId val="817994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algn="r">
                  <a:defRPr sz="1200" b="0" i="0" u="none" strike="noStrike" baseline="0">
                    <a:solidFill>
                      <a:srgbClr val="000000"/>
                    </a:solidFill>
                    <a:latin typeface="楷体"/>
                    <a:ea typeface="楷体"/>
                    <a:cs typeface="楷体"/>
                  </a:defRPr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市场回报</a:t>
                </a:r>
              </a:p>
            </c:rich>
          </c:tx>
          <c:layout>
            <c:manualLayout>
              <c:xMode val="edge"/>
              <c:yMode val="edge"/>
              <c:x val="0.47210522847823938"/>
              <c:y val="0.88388047647890156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in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817994896"/>
        <c:crossesAt val="0"/>
        <c:crossBetween val="midCat"/>
      </c:valAx>
      <c:valAx>
        <c:axId val="817994896"/>
        <c:scaling>
          <c:orientation val="minMax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title>
          <c:tx>
            <c:rich>
              <a:bodyPr rot="0" vert="wordArtVertRtl"/>
              <a:lstStyle/>
              <a:p>
                <a:pPr algn="ctr"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zh-CN" altLang="en-US"/>
                  <a:t>股票期望回报</a:t>
                </a:r>
              </a:p>
            </c:rich>
          </c:tx>
          <c:layout>
            <c:manualLayout>
              <c:xMode val="edge"/>
              <c:yMode val="edge"/>
              <c:x val="1.2286100220736007E-2"/>
              <c:y val="0.18819654754694126"/>
            </c:manualLayout>
          </c:layout>
          <c:overlay val="0"/>
          <c:spPr>
            <a:noFill/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</c:title>
        <c:numFmt formatCode="0%" sourceLinked="0"/>
        <c:majorTickMark val="in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81799433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printSettings>
    <c:headerFooter alignWithMargins="0"/>
    <c:pageMargins b="1" l="0.750000000000006" r="0.750000000000006" t="1" header="0.5" footer="0.5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067440069699176"/>
          <c:y val="0.15713979831468436"/>
          <c:w val="0.70997310750841225"/>
          <c:h val="0.58895911037436111"/>
        </c:manualLayout>
      </c:layout>
      <c:scatterChart>
        <c:scatterStyle val="lineMarker"/>
        <c:varyColors val="0"/>
        <c:ser>
          <c:idx val="0"/>
          <c:order val="0"/>
          <c:tx>
            <c:strRef>
              <c:f>回归分析!$H$40</c:f>
              <c:strCache>
                <c:ptCount val="1"/>
                <c:pt idx="0">
                  <c:v>残差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4F81BD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trendline>
            <c:spPr>
              <a:ln w="3175">
                <a:solidFill>
                  <a:srgbClr val="000000"/>
                </a:solidFill>
                <a:prstDash val="solid"/>
              </a:ln>
            </c:spPr>
            <c:trendlineType val="linear"/>
            <c:dispRSqr val="0"/>
            <c:dispEq val="1"/>
            <c:trendlineLbl>
              <c:layout>
                <c:manualLayout>
                  <c:x val="-0.25782539027346157"/>
                  <c:y val="-0.3709075839204325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回归分析!$E$41:$E$160</c:f>
              <c:numCache>
                <c:formatCode>0.00%</c:formatCode>
                <c:ptCount val="120"/>
                <c:pt idx="0">
                  <c:v>3.1953599243381925E-2</c:v>
                </c:pt>
                <c:pt idx="1">
                  <c:v>-1.9761985847807084E-2</c:v>
                </c:pt>
                <c:pt idx="2">
                  <c:v>3.5723383825517763E-2</c:v>
                </c:pt>
                <c:pt idx="3">
                  <c:v>3.3560173370599911E-2</c:v>
                </c:pt>
                <c:pt idx="4">
                  <c:v>7.4141756950789617E-2</c:v>
                </c:pt>
                <c:pt idx="5">
                  <c:v>1.9583523728705643E-4</c:v>
                </c:pt>
                <c:pt idx="6">
                  <c:v>5.3081426656431674E-2</c:v>
                </c:pt>
                <c:pt idx="7">
                  <c:v>9.3925075513554779E-2</c:v>
                </c:pt>
                <c:pt idx="8">
                  <c:v>8.5404508291501591E-2</c:v>
                </c:pt>
                <c:pt idx="9">
                  <c:v>-0.10993122487528451</c:v>
                </c:pt>
                <c:pt idx="10">
                  <c:v>-8.5657348463880401E-2</c:v>
                </c:pt>
                <c:pt idx="11">
                  <c:v>7.8215656520574939E-3</c:v>
                </c:pt>
                <c:pt idx="12">
                  <c:v>-7.4849032258064496E-2</c:v>
                </c:pt>
                <c:pt idx="13">
                  <c:v>-0.16942453444905514</c:v>
                </c:pt>
                <c:pt idx="14">
                  <c:v>-9.0791453271283018E-2</c:v>
                </c:pt>
                <c:pt idx="15">
                  <c:v>1.2190503242910378E-2</c:v>
                </c:pt>
                <c:pt idx="16">
                  <c:v>-9.8593749999998925E-3</c:v>
                </c:pt>
                <c:pt idx="17">
                  <c:v>-8.5962381639269392E-2</c:v>
                </c:pt>
                <c:pt idx="18">
                  <c:v>1.0674153248796614E-2</c:v>
                </c:pt>
                <c:pt idx="19">
                  <c:v>4.7546684811370588E-2</c:v>
                </c:pt>
                <c:pt idx="20">
                  <c:v>-5.9595830546433914E-3</c:v>
                </c:pt>
                <c:pt idx="21">
                  <c:v>-3.4761162090602316E-2</c:v>
                </c:pt>
                <c:pt idx="22">
                  <c:v>-6.1163474897164116E-2</c:v>
                </c:pt>
                <c:pt idx="23">
                  <c:v>-8.628488866683881E-3</c:v>
                </c:pt>
                <c:pt idx="24">
                  <c:v>-4.4043423821141348E-2</c:v>
                </c:pt>
                <c:pt idx="25">
                  <c:v>1.4822335025380884E-2</c:v>
                </c:pt>
                <c:pt idx="26">
                  <c:v>3.579400131615551E-2</c:v>
                </c:pt>
                <c:pt idx="27">
                  <c:v>1.2863592323073991E-2</c:v>
                </c:pt>
                <c:pt idx="28">
                  <c:v>-3.1981907074200899E-2</c:v>
                </c:pt>
                <c:pt idx="29">
                  <c:v>-1.7816309730697366E-2</c:v>
                </c:pt>
                <c:pt idx="30">
                  <c:v>3.2549228600146973E-2</c:v>
                </c:pt>
                <c:pt idx="31">
                  <c:v>4.3290683107413797E-2</c:v>
                </c:pt>
                <c:pt idx="32">
                  <c:v>9.9799547916576969E-3</c:v>
                </c:pt>
                <c:pt idx="33">
                  <c:v>-2.1846145288686225E-2</c:v>
                </c:pt>
                <c:pt idx="34">
                  <c:v>1.4059084819854739E-2</c:v>
                </c:pt>
                <c:pt idx="35">
                  <c:v>1.2615751483260995E-2</c:v>
                </c:pt>
                <c:pt idx="36">
                  <c:v>1.6466609576614388E-2</c:v>
                </c:pt>
                <c:pt idx="37">
                  <c:v>3.1508028596025195E-2</c:v>
                </c:pt>
                <c:pt idx="38">
                  <c:v>2.4566274485741779E-2</c:v>
                </c:pt>
                <c:pt idx="39">
                  <c:v>2.1274262528785837E-2</c:v>
                </c:pt>
                <c:pt idx="40">
                  <c:v>5.0858132577547011E-3</c:v>
                </c:pt>
                <c:pt idx="41">
                  <c:v>8.6608035651192239E-5</c:v>
                </c:pt>
                <c:pt idx="42">
                  <c:v>-3.091690129023883E-2</c:v>
                </c:pt>
                <c:pt idx="43">
                  <c:v>1.2155660413786684E-2</c:v>
                </c:pt>
                <c:pt idx="44">
                  <c:v>1.1095841206877566E-2</c:v>
                </c:pt>
                <c:pt idx="45">
                  <c:v>4.5309668145754323E-4</c:v>
                </c:pt>
                <c:pt idx="46">
                  <c:v>2.5466838635253009E-2</c:v>
                </c:pt>
                <c:pt idx="47">
                  <c:v>-9.5239619681797283E-4</c:v>
                </c:pt>
                <c:pt idx="48">
                  <c:v>3.518612107604735E-2</c:v>
                </c:pt>
                <c:pt idx="49">
                  <c:v>-1.7740741042146402E-2</c:v>
                </c:pt>
                <c:pt idx="50">
                  <c:v>6.9489400408087043E-3</c:v>
                </c:pt>
                <c:pt idx="51">
                  <c:v>-1.1222025960556881E-2</c:v>
                </c:pt>
                <c:pt idx="52">
                  <c:v>3.5968203604375137E-2</c:v>
                </c:pt>
                <c:pt idx="53">
                  <c:v>-1.4267729752415192E-4</c:v>
                </c:pt>
                <c:pt idx="54">
                  <c:v>2.9952024895189666E-2</c:v>
                </c:pt>
                <c:pt idx="55">
                  <c:v>-2.010858977291019E-2</c:v>
                </c:pt>
                <c:pt idx="56">
                  <c:v>-1.9117647058823573E-2</c:v>
                </c:pt>
                <c:pt idx="57">
                  <c:v>1.8903383646414307E-2</c:v>
                </c:pt>
                <c:pt idx="58">
                  <c:v>-2.5290448214403627E-2</c:v>
                </c:pt>
                <c:pt idx="59">
                  <c:v>3.2458128162750732E-2</c:v>
                </c:pt>
                <c:pt idx="60">
                  <c:v>3.8594938948858459E-2</c:v>
                </c:pt>
                <c:pt idx="61">
                  <c:v>1.4014247519245071E-2</c:v>
                </c:pt>
                <c:pt idx="62">
                  <c:v>9.3639063971600045E-3</c:v>
                </c:pt>
                <c:pt idx="63">
                  <c:v>2.2873325345822426E-3</c:v>
                </c:pt>
                <c:pt idx="64">
                  <c:v>-3.4290522772693732E-2</c:v>
                </c:pt>
                <c:pt idx="65">
                  <c:v>1.7989078059749364E-2</c:v>
                </c:pt>
                <c:pt idx="66">
                  <c:v>1.2083446220536587E-2</c:v>
                </c:pt>
                <c:pt idx="67">
                  <c:v>-1.6790829419024988E-2</c:v>
                </c:pt>
                <c:pt idx="68">
                  <c:v>-1.6358935839432598E-2</c:v>
                </c:pt>
                <c:pt idx="69">
                  <c:v>1.2209029908144986E-2</c:v>
                </c:pt>
                <c:pt idx="70">
                  <c:v>1.7276422764227695E-2</c:v>
                </c:pt>
                <c:pt idx="71">
                  <c:v>5.0765450765450693E-2</c:v>
                </c:pt>
                <c:pt idx="72">
                  <c:v>7.1285131006653124E-3</c:v>
                </c:pt>
                <c:pt idx="73">
                  <c:v>5.4961494824141255E-2</c:v>
                </c:pt>
                <c:pt idx="74">
                  <c:v>-1.1944325949147294E-2</c:v>
                </c:pt>
                <c:pt idx="75">
                  <c:v>1.7873191222950391E-2</c:v>
                </c:pt>
                <c:pt idx="76">
                  <c:v>1.6223704463827593E-2</c:v>
                </c:pt>
                <c:pt idx="77">
                  <c:v>1.1322242862628284E-2</c:v>
                </c:pt>
                <c:pt idx="78">
                  <c:v>5.0898660733760925E-2</c:v>
                </c:pt>
                <c:pt idx="79">
                  <c:v>8.1044117993822162E-2</c:v>
                </c:pt>
                <c:pt idx="80">
                  <c:v>8.3576056589194092E-3</c:v>
                </c:pt>
                <c:pt idx="81">
                  <c:v>-1.7003622764987791E-2</c:v>
                </c:pt>
                <c:pt idx="82">
                  <c:v>-2.7414698461048825E-2</c:v>
                </c:pt>
                <c:pt idx="83">
                  <c:v>-6.0332582157618608E-2</c:v>
                </c:pt>
                <c:pt idx="84">
                  <c:v>5.7069635115606809E-2</c:v>
                </c:pt>
                <c:pt idx="85">
                  <c:v>8.644882739672255E-2</c:v>
                </c:pt>
                <c:pt idx="86">
                  <c:v>-0.11002434311788412</c:v>
                </c:pt>
                <c:pt idx="87">
                  <c:v>4.8814198898663452E-3</c:v>
                </c:pt>
                <c:pt idx="88">
                  <c:v>-7.9004263401426522E-2</c:v>
                </c:pt>
                <c:pt idx="89">
                  <c:v>-7.2455347939351933E-2</c:v>
                </c:pt>
                <c:pt idx="90">
                  <c:v>-9.0814545184414452E-3</c:v>
                </c:pt>
                <c:pt idx="91">
                  <c:v>-6.1417652236815723E-2</c:v>
                </c:pt>
                <c:pt idx="92">
                  <c:v>3.6738861330225081E-2</c:v>
                </c:pt>
                <c:pt idx="93">
                  <c:v>-2.0766236064413413E-2</c:v>
                </c:pt>
                <c:pt idx="94">
                  <c:v>-1.5573827607832103E-2</c:v>
                </c:pt>
                <c:pt idx="95">
                  <c:v>7.5738294791345417E-3</c:v>
                </c:pt>
                <c:pt idx="96">
                  <c:v>7.5175979920360847E-2</c:v>
                </c:pt>
                <c:pt idx="97">
                  <c:v>1.8099025880454089E-2</c:v>
                </c:pt>
                <c:pt idx="98">
                  <c:v>-8.1723389615201314E-2</c:v>
                </c:pt>
                <c:pt idx="99">
                  <c:v>-6.4108385690579084E-2</c:v>
                </c:pt>
                <c:pt idx="100">
                  <c:v>-1.0740129698296408E-2</c:v>
                </c:pt>
                <c:pt idx="101">
                  <c:v>-2.5035435014572061E-2</c:v>
                </c:pt>
                <c:pt idx="102">
                  <c:v>5.0901989659533076E-3</c:v>
                </c:pt>
                <c:pt idx="103">
                  <c:v>7.6814354537071416E-2</c:v>
                </c:pt>
                <c:pt idx="104">
                  <c:v>-6.4204719583205727E-2</c:v>
                </c:pt>
                <c:pt idx="105">
                  <c:v>-9.2290686012547418E-2</c:v>
                </c:pt>
                <c:pt idx="106">
                  <c:v>3.4636592238010078E-2</c:v>
                </c:pt>
                <c:pt idx="107">
                  <c:v>4.0533860603064742E-3</c:v>
                </c:pt>
                <c:pt idx="108">
                  <c:v>-8.0068560235063702E-2</c:v>
                </c:pt>
                <c:pt idx="109">
                  <c:v>-4.9494956526581202E-3</c:v>
                </c:pt>
                <c:pt idx="110">
                  <c:v>-5.3482947656950164E-2</c:v>
                </c:pt>
                <c:pt idx="111">
                  <c:v>6.069903482594019E-2</c:v>
                </c:pt>
                <c:pt idx="112">
                  <c:v>-1.6341262202667406E-2</c:v>
                </c:pt>
                <c:pt idx="113">
                  <c:v>2.3933549204561366E-2</c:v>
                </c:pt>
                <c:pt idx="114">
                  <c:v>-2.1914997624670529E-2</c:v>
                </c:pt>
                <c:pt idx="115">
                  <c:v>-3.0795820042973876E-2</c:v>
                </c:pt>
                <c:pt idx="116">
                  <c:v>9.6719895786068655E-2</c:v>
                </c:pt>
                <c:pt idx="117">
                  <c:v>-2.0108142219927405E-2</c:v>
                </c:pt>
                <c:pt idx="118">
                  <c:v>-5.0903522205206664E-2</c:v>
                </c:pt>
                <c:pt idx="119">
                  <c:v>5.7843920772404189E-2</c:v>
                </c:pt>
              </c:numCache>
            </c:numRef>
          </c:xVal>
          <c:yVal>
            <c:numRef>
              <c:f>回归分析!$H$41:$H$160</c:f>
              <c:numCache>
                <c:formatCode>0.00%</c:formatCode>
                <c:ptCount val="120"/>
                <c:pt idx="0">
                  <c:v>-5.5295002589460462E-2</c:v>
                </c:pt>
                <c:pt idx="1">
                  <c:v>8.9796348231759582E-3</c:v>
                </c:pt>
                <c:pt idx="2">
                  <c:v>9.9151889953653788E-3</c:v>
                </c:pt>
                <c:pt idx="3">
                  <c:v>-5.9207694187659698E-2</c:v>
                </c:pt>
                <c:pt idx="4">
                  <c:v>-2.9597658228513457E-3</c:v>
                </c:pt>
                <c:pt idx="5">
                  <c:v>1.0527159119617262E-2</c:v>
                </c:pt>
                <c:pt idx="6">
                  <c:v>-3.8935816999886283E-2</c:v>
                </c:pt>
                <c:pt idx="7">
                  <c:v>1.6955067253877021E-2</c:v>
                </c:pt>
                <c:pt idx="8">
                  <c:v>9.8601535971275522E-3</c:v>
                </c:pt>
                <c:pt idx="9">
                  <c:v>0.11933990059363614</c:v>
                </c:pt>
                <c:pt idx="10">
                  <c:v>0.14770889946673721</c:v>
                </c:pt>
                <c:pt idx="11">
                  <c:v>-0.1287473927693864</c:v>
                </c:pt>
                <c:pt idx="12">
                  <c:v>-6.3326610104429484E-2</c:v>
                </c:pt>
                <c:pt idx="13">
                  <c:v>0.1650642041259261</c:v>
                </c:pt>
                <c:pt idx="14">
                  <c:v>-0.23008453657456407</c:v>
                </c:pt>
                <c:pt idx="15">
                  <c:v>1.0192870229904803E-2</c:v>
                </c:pt>
                <c:pt idx="16">
                  <c:v>-7.3705590843157726E-2</c:v>
                </c:pt>
                <c:pt idx="17">
                  <c:v>-2.0734842663524169E-2</c:v>
                </c:pt>
                <c:pt idx="18">
                  <c:v>3.10076708860441E-2</c:v>
                </c:pt>
                <c:pt idx="19">
                  <c:v>0.10232167052256169</c:v>
                </c:pt>
                <c:pt idx="20">
                  <c:v>0.11891393342047596</c:v>
                </c:pt>
                <c:pt idx="21">
                  <c:v>-6.1705875134081503E-2</c:v>
                </c:pt>
                <c:pt idx="22">
                  <c:v>-0.26200210764389187</c:v>
                </c:pt>
                <c:pt idx="23">
                  <c:v>6.2174086017442745E-2</c:v>
                </c:pt>
                <c:pt idx="24">
                  <c:v>-1.1965059231449152E-2</c:v>
                </c:pt>
                <c:pt idx="25">
                  <c:v>0.17734948667162995</c:v>
                </c:pt>
                <c:pt idx="26">
                  <c:v>1.6158562791974057E-2</c:v>
                </c:pt>
                <c:pt idx="27">
                  <c:v>-6.3857058758304414E-3</c:v>
                </c:pt>
                <c:pt idx="28">
                  <c:v>9.0123184821843047E-2</c:v>
                </c:pt>
                <c:pt idx="29">
                  <c:v>-3.9458514026660431E-3</c:v>
                </c:pt>
                <c:pt idx="30">
                  <c:v>0.12715085645545615</c:v>
                </c:pt>
                <c:pt idx="31">
                  <c:v>-2.9275056920125955E-2</c:v>
                </c:pt>
                <c:pt idx="32">
                  <c:v>4.5073432960110391E-2</c:v>
                </c:pt>
                <c:pt idx="33">
                  <c:v>-1.7925552794979843E-2</c:v>
                </c:pt>
                <c:pt idx="34">
                  <c:v>-4.8706331423851779E-2</c:v>
                </c:pt>
                <c:pt idx="35">
                  <c:v>-0.13141788112780095</c:v>
                </c:pt>
                <c:pt idx="36">
                  <c:v>6.7648433112418777E-2</c:v>
                </c:pt>
                <c:pt idx="37">
                  <c:v>-3.2341565721534279E-2</c:v>
                </c:pt>
                <c:pt idx="38">
                  <c:v>5.9464336440347695E-2</c:v>
                </c:pt>
                <c:pt idx="39">
                  <c:v>-7.1733993815435743E-2</c:v>
                </c:pt>
                <c:pt idx="40">
                  <c:v>0.14104226794128374</c:v>
                </c:pt>
                <c:pt idx="41">
                  <c:v>-7.9879120488317246E-2</c:v>
                </c:pt>
                <c:pt idx="42">
                  <c:v>-0.14200820978726736</c:v>
                </c:pt>
                <c:pt idx="43">
                  <c:v>6.5973326809209948E-2</c:v>
                </c:pt>
                <c:pt idx="44">
                  <c:v>-0.13895826490555563</c:v>
                </c:pt>
                <c:pt idx="45">
                  <c:v>-0.1315745430765688</c:v>
                </c:pt>
                <c:pt idx="46">
                  <c:v>-2.6105311502583189E-2</c:v>
                </c:pt>
                <c:pt idx="47">
                  <c:v>2.3532004066442111E-2</c:v>
                </c:pt>
                <c:pt idx="48">
                  <c:v>8.6466795819538783E-2</c:v>
                </c:pt>
                <c:pt idx="49">
                  <c:v>6.3165891104955851E-2</c:v>
                </c:pt>
                <c:pt idx="50">
                  <c:v>9.4877255438202551E-2</c:v>
                </c:pt>
                <c:pt idx="51">
                  <c:v>7.8475072444458199E-2</c:v>
                </c:pt>
                <c:pt idx="52">
                  <c:v>6.6300804318174728E-2</c:v>
                </c:pt>
                <c:pt idx="53">
                  <c:v>-0.11190031050501145</c:v>
                </c:pt>
                <c:pt idx="54">
                  <c:v>1.9359314022542928E-2</c:v>
                </c:pt>
                <c:pt idx="55">
                  <c:v>-0.14211995367826738</c:v>
                </c:pt>
                <c:pt idx="56">
                  <c:v>-8.0100438005984931E-2</c:v>
                </c:pt>
                <c:pt idx="57">
                  <c:v>0.10018246939058749</c:v>
                </c:pt>
                <c:pt idx="58">
                  <c:v>0.19445036127424192</c:v>
                </c:pt>
                <c:pt idx="59">
                  <c:v>-0.12670590933918729</c:v>
                </c:pt>
                <c:pt idx="60">
                  <c:v>0.18344421800225308</c:v>
                </c:pt>
                <c:pt idx="61">
                  <c:v>0.2927803708421769</c:v>
                </c:pt>
                <c:pt idx="62">
                  <c:v>7.1386808231639953E-2</c:v>
                </c:pt>
                <c:pt idx="63">
                  <c:v>2.5407879133077932E-2</c:v>
                </c:pt>
                <c:pt idx="64">
                  <c:v>7.8245137726552991E-3</c:v>
                </c:pt>
                <c:pt idx="65">
                  <c:v>9.4513951016213835E-2</c:v>
                </c:pt>
                <c:pt idx="66">
                  <c:v>3.2233719399897991E-2</c:v>
                </c:pt>
                <c:pt idx="67">
                  <c:v>-5.9109123915082044E-2</c:v>
                </c:pt>
                <c:pt idx="68">
                  <c:v>0.11726970727326194</c:v>
                </c:pt>
                <c:pt idx="69">
                  <c:v>3.8867098800308766E-3</c:v>
                </c:pt>
                <c:pt idx="70">
                  <c:v>-8.8736956935915323E-3</c:v>
                </c:pt>
                <c:pt idx="71">
                  <c:v>-9.177790278818504E-2</c:v>
                </c:pt>
                <c:pt idx="72">
                  <c:v>-0.13524709348812611</c:v>
                </c:pt>
                <c:pt idx="73">
                  <c:v>-1.6847179215923533E-2</c:v>
                </c:pt>
                <c:pt idx="74">
                  <c:v>-0.10384216781424271</c:v>
                </c:pt>
                <c:pt idx="75">
                  <c:v>8.0864750499542171E-3</c:v>
                </c:pt>
                <c:pt idx="76">
                  <c:v>4.3508727185909563E-2</c:v>
                </c:pt>
                <c:pt idx="77">
                  <c:v>6.1922128134117432E-3</c:v>
                </c:pt>
                <c:pt idx="78">
                  <c:v>0.14806384867730848</c:v>
                </c:pt>
                <c:pt idx="79">
                  <c:v>-0.15490740862559643</c:v>
                </c:pt>
                <c:pt idx="80">
                  <c:v>-0.10915716632690392</c:v>
                </c:pt>
                <c:pt idx="81">
                  <c:v>3.3771532178179908E-2</c:v>
                </c:pt>
                <c:pt idx="82">
                  <c:v>6.3589063919331501E-3</c:v>
                </c:pt>
                <c:pt idx="83">
                  <c:v>-2.2748788370843639E-2</c:v>
                </c:pt>
                <c:pt idx="84">
                  <c:v>-0.15915377252674873</c:v>
                </c:pt>
                <c:pt idx="85">
                  <c:v>-6.1157857127105919E-2</c:v>
                </c:pt>
                <c:pt idx="86">
                  <c:v>0.11096360987839599</c:v>
                </c:pt>
                <c:pt idx="87">
                  <c:v>-7.8073505518897635E-2</c:v>
                </c:pt>
                <c:pt idx="88">
                  <c:v>-5.7190085882230818E-2</c:v>
                </c:pt>
                <c:pt idx="89">
                  <c:v>-0.16775935312731505</c:v>
                </c:pt>
                <c:pt idx="90">
                  <c:v>-6.4540526080512806E-2</c:v>
                </c:pt>
                <c:pt idx="91">
                  <c:v>8.0360118282060411E-2</c:v>
                </c:pt>
                <c:pt idx="92">
                  <c:v>-2.2737324620203114E-3</c:v>
                </c:pt>
                <c:pt idx="93">
                  <c:v>-0.12866379266962349</c:v>
                </c:pt>
                <c:pt idx="94">
                  <c:v>0.11441394366090482</c:v>
                </c:pt>
                <c:pt idx="95">
                  <c:v>-2.1213515143220105E-2</c:v>
                </c:pt>
                <c:pt idx="96">
                  <c:v>6.1299190795944924E-2</c:v>
                </c:pt>
                <c:pt idx="97">
                  <c:v>6.6132989967547198E-2</c:v>
                </c:pt>
                <c:pt idx="98">
                  <c:v>-7.7140093452119113E-2</c:v>
                </c:pt>
                <c:pt idx="99">
                  <c:v>4.5264380161017206E-2</c:v>
                </c:pt>
                <c:pt idx="100">
                  <c:v>-0.21271792864215538</c:v>
                </c:pt>
                <c:pt idx="101">
                  <c:v>0.16429372823013244</c:v>
                </c:pt>
                <c:pt idx="102">
                  <c:v>-0.26226455351283506</c:v>
                </c:pt>
                <c:pt idx="103">
                  <c:v>8.6751545046209744E-4</c:v>
                </c:pt>
                <c:pt idx="104">
                  <c:v>0.26866977403672143</c:v>
                </c:pt>
                <c:pt idx="105">
                  <c:v>-5.4594282622297804E-2</c:v>
                </c:pt>
                <c:pt idx="106">
                  <c:v>0.36262038098312444</c:v>
                </c:pt>
                <c:pt idx="107">
                  <c:v>-0.14223686036387079</c:v>
                </c:pt>
                <c:pt idx="108">
                  <c:v>-7.3195018167683756E-2</c:v>
                </c:pt>
                <c:pt idx="109">
                  <c:v>-0.27111421104843908</c:v>
                </c:pt>
                <c:pt idx="110">
                  <c:v>-0.53427444489740405</c:v>
                </c:pt>
                <c:pt idx="111">
                  <c:v>6.9357296353915382E-2</c:v>
                </c:pt>
                <c:pt idx="112">
                  <c:v>-4.2974180529317507E-2</c:v>
                </c:pt>
                <c:pt idx="113">
                  <c:v>0.17300316396187715</c:v>
                </c:pt>
                <c:pt idx="114">
                  <c:v>-0.32755618406979137</c:v>
                </c:pt>
                <c:pt idx="115">
                  <c:v>-7.7915676532683137E-2</c:v>
                </c:pt>
                <c:pt idx="116">
                  <c:v>2.9053691724756359E-4</c:v>
                </c:pt>
                <c:pt idx="117">
                  <c:v>9.7365961847149074E-2</c:v>
                </c:pt>
                <c:pt idx="118">
                  <c:v>4.8449768808548441E-2</c:v>
                </c:pt>
                <c:pt idx="119">
                  <c:v>-7.5190627281508549E-2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7998256"/>
        <c:axId val="817998816"/>
      </c:scatterChart>
      <c:scatterChart>
        <c:scatterStyle val="smoothMarker"/>
        <c:varyColors val="0"/>
        <c:ser>
          <c:idx val="1"/>
          <c:order val="1"/>
          <c:tx>
            <c:strRef>
              <c:f>回归分析!$I$40</c:f>
              <c:strCache>
                <c:ptCount val="1"/>
                <c:pt idx="0">
                  <c:v>下限95%</c:v>
                </c:pt>
              </c:strCache>
            </c:strRef>
          </c:tx>
          <c:spPr>
            <a:ln w="12700">
              <a:solidFill>
                <a:srgbClr val="333333"/>
              </a:solidFill>
              <a:prstDash val="solid"/>
            </a:ln>
          </c:spPr>
          <c:marker>
            <c:symbol val="none"/>
          </c:marker>
          <c:xVal>
            <c:numRef>
              <c:f>回归分析!$E$41:$E$160</c:f>
              <c:numCache>
                <c:formatCode>0.00%</c:formatCode>
                <c:ptCount val="120"/>
                <c:pt idx="0">
                  <c:v>3.1953599243381925E-2</c:v>
                </c:pt>
                <c:pt idx="1">
                  <c:v>-1.9761985847807084E-2</c:v>
                </c:pt>
                <c:pt idx="2">
                  <c:v>3.5723383825517763E-2</c:v>
                </c:pt>
                <c:pt idx="3">
                  <c:v>3.3560173370599911E-2</c:v>
                </c:pt>
                <c:pt idx="4">
                  <c:v>7.4141756950789617E-2</c:v>
                </c:pt>
                <c:pt idx="5">
                  <c:v>1.9583523728705643E-4</c:v>
                </c:pt>
                <c:pt idx="6">
                  <c:v>5.3081426656431674E-2</c:v>
                </c:pt>
                <c:pt idx="7">
                  <c:v>9.3925075513554779E-2</c:v>
                </c:pt>
                <c:pt idx="8">
                  <c:v>8.5404508291501591E-2</c:v>
                </c:pt>
                <c:pt idx="9">
                  <c:v>-0.10993122487528451</c:v>
                </c:pt>
                <c:pt idx="10">
                  <c:v>-8.5657348463880401E-2</c:v>
                </c:pt>
                <c:pt idx="11">
                  <c:v>7.8215656520574939E-3</c:v>
                </c:pt>
                <c:pt idx="12">
                  <c:v>-7.4849032258064496E-2</c:v>
                </c:pt>
                <c:pt idx="13">
                  <c:v>-0.16942453444905514</c:v>
                </c:pt>
                <c:pt idx="14">
                  <c:v>-9.0791453271283018E-2</c:v>
                </c:pt>
                <c:pt idx="15">
                  <c:v>1.2190503242910378E-2</c:v>
                </c:pt>
                <c:pt idx="16">
                  <c:v>-9.8593749999998925E-3</c:v>
                </c:pt>
                <c:pt idx="17">
                  <c:v>-8.5962381639269392E-2</c:v>
                </c:pt>
                <c:pt idx="18">
                  <c:v>1.0674153248796614E-2</c:v>
                </c:pt>
                <c:pt idx="19">
                  <c:v>4.7546684811370588E-2</c:v>
                </c:pt>
                <c:pt idx="20">
                  <c:v>-5.9595830546433914E-3</c:v>
                </c:pt>
                <c:pt idx="21">
                  <c:v>-3.4761162090602316E-2</c:v>
                </c:pt>
                <c:pt idx="22">
                  <c:v>-6.1163474897164116E-2</c:v>
                </c:pt>
                <c:pt idx="23">
                  <c:v>-8.628488866683881E-3</c:v>
                </c:pt>
                <c:pt idx="24">
                  <c:v>-4.4043423821141348E-2</c:v>
                </c:pt>
                <c:pt idx="25">
                  <c:v>1.4822335025380884E-2</c:v>
                </c:pt>
                <c:pt idx="26">
                  <c:v>3.579400131615551E-2</c:v>
                </c:pt>
                <c:pt idx="27">
                  <c:v>1.2863592323073991E-2</c:v>
                </c:pt>
                <c:pt idx="28">
                  <c:v>-3.1981907074200899E-2</c:v>
                </c:pt>
                <c:pt idx="29">
                  <c:v>-1.7816309730697366E-2</c:v>
                </c:pt>
                <c:pt idx="30">
                  <c:v>3.2549228600146973E-2</c:v>
                </c:pt>
                <c:pt idx="31">
                  <c:v>4.3290683107413797E-2</c:v>
                </c:pt>
                <c:pt idx="32">
                  <c:v>9.9799547916576969E-3</c:v>
                </c:pt>
                <c:pt idx="33">
                  <c:v>-2.1846145288686225E-2</c:v>
                </c:pt>
                <c:pt idx="34">
                  <c:v>1.4059084819854739E-2</c:v>
                </c:pt>
                <c:pt idx="35">
                  <c:v>1.2615751483260995E-2</c:v>
                </c:pt>
                <c:pt idx="36">
                  <c:v>1.6466609576614388E-2</c:v>
                </c:pt>
                <c:pt idx="37">
                  <c:v>3.1508028596025195E-2</c:v>
                </c:pt>
                <c:pt idx="38">
                  <c:v>2.4566274485741779E-2</c:v>
                </c:pt>
                <c:pt idx="39">
                  <c:v>2.1274262528785837E-2</c:v>
                </c:pt>
                <c:pt idx="40">
                  <c:v>5.0858132577547011E-3</c:v>
                </c:pt>
                <c:pt idx="41">
                  <c:v>8.6608035651192239E-5</c:v>
                </c:pt>
                <c:pt idx="42">
                  <c:v>-3.091690129023883E-2</c:v>
                </c:pt>
                <c:pt idx="43">
                  <c:v>1.2155660413786684E-2</c:v>
                </c:pt>
                <c:pt idx="44">
                  <c:v>1.1095841206877566E-2</c:v>
                </c:pt>
                <c:pt idx="45">
                  <c:v>4.5309668145754323E-4</c:v>
                </c:pt>
                <c:pt idx="46">
                  <c:v>2.5466838635253009E-2</c:v>
                </c:pt>
                <c:pt idx="47">
                  <c:v>-9.5239619681797283E-4</c:v>
                </c:pt>
                <c:pt idx="48">
                  <c:v>3.518612107604735E-2</c:v>
                </c:pt>
                <c:pt idx="49">
                  <c:v>-1.7740741042146402E-2</c:v>
                </c:pt>
                <c:pt idx="50">
                  <c:v>6.9489400408087043E-3</c:v>
                </c:pt>
                <c:pt idx="51">
                  <c:v>-1.1222025960556881E-2</c:v>
                </c:pt>
                <c:pt idx="52">
                  <c:v>3.5968203604375137E-2</c:v>
                </c:pt>
                <c:pt idx="53">
                  <c:v>-1.4267729752415192E-4</c:v>
                </c:pt>
                <c:pt idx="54">
                  <c:v>2.9952024895189666E-2</c:v>
                </c:pt>
                <c:pt idx="55">
                  <c:v>-2.010858977291019E-2</c:v>
                </c:pt>
                <c:pt idx="56">
                  <c:v>-1.9117647058823573E-2</c:v>
                </c:pt>
                <c:pt idx="57">
                  <c:v>1.8903383646414307E-2</c:v>
                </c:pt>
                <c:pt idx="58">
                  <c:v>-2.5290448214403627E-2</c:v>
                </c:pt>
                <c:pt idx="59">
                  <c:v>3.2458128162750732E-2</c:v>
                </c:pt>
                <c:pt idx="60">
                  <c:v>3.8594938948858459E-2</c:v>
                </c:pt>
                <c:pt idx="61">
                  <c:v>1.4014247519245071E-2</c:v>
                </c:pt>
                <c:pt idx="62">
                  <c:v>9.3639063971600045E-3</c:v>
                </c:pt>
                <c:pt idx="63">
                  <c:v>2.2873325345822426E-3</c:v>
                </c:pt>
                <c:pt idx="64">
                  <c:v>-3.4290522772693732E-2</c:v>
                </c:pt>
                <c:pt idx="65">
                  <c:v>1.7989078059749364E-2</c:v>
                </c:pt>
                <c:pt idx="66">
                  <c:v>1.2083446220536587E-2</c:v>
                </c:pt>
                <c:pt idx="67">
                  <c:v>-1.6790829419024988E-2</c:v>
                </c:pt>
                <c:pt idx="68">
                  <c:v>-1.6358935839432598E-2</c:v>
                </c:pt>
                <c:pt idx="69">
                  <c:v>1.2209029908144986E-2</c:v>
                </c:pt>
                <c:pt idx="70">
                  <c:v>1.7276422764227695E-2</c:v>
                </c:pt>
                <c:pt idx="71">
                  <c:v>5.0765450765450693E-2</c:v>
                </c:pt>
                <c:pt idx="72">
                  <c:v>7.1285131006653124E-3</c:v>
                </c:pt>
                <c:pt idx="73">
                  <c:v>5.4961494824141255E-2</c:v>
                </c:pt>
                <c:pt idx="74">
                  <c:v>-1.1944325949147294E-2</c:v>
                </c:pt>
                <c:pt idx="75">
                  <c:v>1.7873191222950391E-2</c:v>
                </c:pt>
                <c:pt idx="76">
                  <c:v>1.6223704463827593E-2</c:v>
                </c:pt>
                <c:pt idx="77">
                  <c:v>1.1322242862628284E-2</c:v>
                </c:pt>
                <c:pt idx="78">
                  <c:v>5.0898660733760925E-2</c:v>
                </c:pt>
                <c:pt idx="79">
                  <c:v>8.1044117993822162E-2</c:v>
                </c:pt>
                <c:pt idx="80">
                  <c:v>8.3576056589194092E-3</c:v>
                </c:pt>
                <c:pt idx="81">
                  <c:v>-1.7003622764987791E-2</c:v>
                </c:pt>
                <c:pt idx="82">
                  <c:v>-2.7414698461048825E-2</c:v>
                </c:pt>
                <c:pt idx="83">
                  <c:v>-6.0332582157618608E-2</c:v>
                </c:pt>
                <c:pt idx="84">
                  <c:v>5.7069635115606809E-2</c:v>
                </c:pt>
                <c:pt idx="85">
                  <c:v>8.644882739672255E-2</c:v>
                </c:pt>
                <c:pt idx="86">
                  <c:v>-0.11002434311788412</c:v>
                </c:pt>
                <c:pt idx="87">
                  <c:v>4.8814198898663452E-3</c:v>
                </c:pt>
                <c:pt idx="88">
                  <c:v>-7.9004263401426522E-2</c:v>
                </c:pt>
                <c:pt idx="89">
                  <c:v>-7.2455347939351933E-2</c:v>
                </c:pt>
                <c:pt idx="90">
                  <c:v>-9.0814545184414452E-3</c:v>
                </c:pt>
                <c:pt idx="91">
                  <c:v>-6.1417652236815723E-2</c:v>
                </c:pt>
                <c:pt idx="92">
                  <c:v>3.6738861330225081E-2</c:v>
                </c:pt>
                <c:pt idx="93">
                  <c:v>-2.0766236064413413E-2</c:v>
                </c:pt>
                <c:pt idx="94">
                  <c:v>-1.5573827607832103E-2</c:v>
                </c:pt>
                <c:pt idx="95">
                  <c:v>7.5738294791345417E-3</c:v>
                </c:pt>
                <c:pt idx="96">
                  <c:v>7.5175979920360847E-2</c:v>
                </c:pt>
                <c:pt idx="97">
                  <c:v>1.8099025880454089E-2</c:v>
                </c:pt>
                <c:pt idx="98">
                  <c:v>-8.1723389615201314E-2</c:v>
                </c:pt>
                <c:pt idx="99">
                  <c:v>-6.4108385690579084E-2</c:v>
                </c:pt>
                <c:pt idx="100">
                  <c:v>-1.0740129698296408E-2</c:v>
                </c:pt>
                <c:pt idx="101">
                  <c:v>-2.5035435014572061E-2</c:v>
                </c:pt>
                <c:pt idx="102">
                  <c:v>5.0901989659533076E-3</c:v>
                </c:pt>
                <c:pt idx="103">
                  <c:v>7.6814354537071416E-2</c:v>
                </c:pt>
                <c:pt idx="104">
                  <c:v>-6.4204719583205727E-2</c:v>
                </c:pt>
                <c:pt idx="105">
                  <c:v>-9.2290686012547418E-2</c:v>
                </c:pt>
                <c:pt idx="106">
                  <c:v>3.4636592238010078E-2</c:v>
                </c:pt>
                <c:pt idx="107">
                  <c:v>4.0533860603064742E-3</c:v>
                </c:pt>
                <c:pt idx="108">
                  <c:v>-8.0068560235063702E-2</c:v>
                </c:pt>
                <c:pt idx="109">
                  <c:v>-4.9494956526581202E-3</c:v>
                </c:pt>
                <c:pt idx="110">
                  <c:v>-5.3482947656950164E-2</c:v>
                </c:pt>
                <c:pt idx="111">
                  <c:v>6.069903482594019E-2</c:v>
                </c:pt>
                <c:pt idx="112">
                  <c:v>-1.6341262202667406E-2</c:v>
                </c:pt>
                <c:pt idx="113">
                  <c:v>2.3933549204561366E-2</c:v>
                </c:pt>
                <c:pt idx="114">
                  <c:v>-2.1914997624670529E-2</c:v>
                </c:pt>
                <c:pt idx="115">
                  <c:v>-3.0795820042973876E-2</c:v>
                </c:pt>
                <c:pt idx="116">
                  <c:v>9.6719895786068655E-2</c:v>
                </c:pt>
                <c:pt idx="117">
                  <c:v>-2.0108142219927405E-2</c:v>
                </c:pt>
                <c:pt idx="118">
                  <c:v>-5.0903522205206664E-2</c:v>
                </c:pt>
                <c:pt idx="119">
                  <c:v>5.7843920772404189E-2</c:v>
                </c:pt>
              </c:numCache>
            </c:numRef>
          </c:xVal>
          <c:yVal>
            <c:numRef>
              <c:f>回归分析!$I$41:$I$160</c:f>
              <c:numCache>
                <c:formatCode>0.0000_ </c:formatCode>
                <c:ptCount val="120"/>
                <c:pt idx="0">
                  <c:v>-0.56097428187449216</c:v>
                </c:pt>
                <c:pt idx="1">
                  <c:v>-0.56097428187449216</c:v>
                </c:pt>
                <c:pt idx="2">
                  <c:v>-0.56097428187449216</c:v>
                </c:pt>
                <c:pt idx="3">
                  <c:v>-0.56097428187449216</c:v>
                </c:pt>
                <c:pt idx="4">
                  <c:v>-0.56097428187449216</c:v>
                </c:pt>
                <c:pt idx="5">
                  <c:v>-0.56097428187449216</c:v>
                </c:pt>
                <c:pt idx="6">
                  <c:v>-0.56097428187449216</c:v>
                </c:pt>
                <c:pt idx="7">
                  <c:v>-0.56097428187449216</c:v>
                </c:pt>
                <c:pt idx="8">
                  <c:v>-0.56097428187449216</c:v>
                </c:pt>
                <c:pt idx="9">
                  <c:v>-0.56097428187449216</c:v>
                </c:pt>
                <c:pt idx="10">
                  <c:v>-0.56097428187449216</c:v>
                </c:pt>
                <c:pt idx="11">
                  <c:v>-0.56097428187449216</c:v>
                </c:pt>
                <c:pt idx="12">
                  <c:v>-0.56097428187449216</c:v>
                </c:pt>
                <c:pt idx="13">
                  <c:v>-0.56097428187449216</c:v>
                </c:pt>
                <c:pt idx="14">
                  <c:v>-0.56097428187449216</c:v>
                </c:pt>
                <c:pt idx="15">
                  <c:v>-0.56097428187449216</c:v>
                </c:pt>
                <c:pt idx="16">
                  <c:v>-0.56097428187449216</c:v>
                </c:pt>
                <c:pt idx="17">
                  <c:v>-0.56097428187449216</c:v>
                </c:pt>
                <c:pt idx="18">
                  <c:v>-0.56097428187449216</c:v>
                </c:pt>
                <c:pt idx="19">
                  <c:v>-0.56097428187449216</c:v>
                </c:pt>
                <c:pt idx="20">
                  <c:v>-0.56097428187449216</c:v>
                </c:pt>
                <c:pt idx="21">
                  <c:v>-0.56097428187449216</c:v>
                </c:pt>
                <c:pt idx="22">
                  <c:v>-0.56097428187449216</c:v>
                </c:pt>
                <c:pt idx="23">
                  <c:v>-0.56097428187449216</c:v>
                </c:pt>
                <c:pt idx="24">
                  <c:v>-0.56097428187449216</c:v>
                </c:pt>
                <c:pt idx="25">
                  <c:v>-0.56097428187449216</c:v>
                </c:pt>
                <c:pt idx="26">
                  <c:v>-0.56097428187449216</c:v>
                </c:pt>
                <c:pt idx="27">
                  <c:v>-0.56097428187449216</c:v>
                </c:pt>
                <c:pt idx="28">
                  <c:v>-0.56097428187449216</c:v>
                </c:pt>
                <c:pt idx="29">
                  <c:v>-0.56097428187449216</c:v>
                </c:pt>
                <c:pt idx="30">
                  <c:v>-0.56097428187449216</c:v>
                </c:pt>
                <c:pt idx="31">
                  <c:v>-0.56097428187449216</c:v>
                </c:pt>
                <c:pt idx="32">
                  <c:v>-0.56097428187449216</c:v>
                </c:pt>
                <c:pt idx="33">
                  <c:v>-0.56097428187449216</c:v>
                </c:pt>
                <c:pt idx="34">
                  <c:v>-0.56097428187449216</c:v>
                </c:pt>
                <c:pt idx="35">
                  <c:v>-0.56097428187449216</c:v>
                </c:pt>
                <c:pt idx="36">
                  <c:v>-0.56097428187449216</c:v>
                </c:pt>
                <c:pt idx="37">
                  <c:v>-0.56097428187449216</c:v>
                </c:pt>
                <c:pt idx="38">
                  <c:v>-0.56097428187449216</c:v>
                </c:pt>
                <c:pt idx="39">
                  <c:v>-0.56097428187449216</c:v>
                </c:pt>
                <c:pt idx="40">
                  <c:v>-0.56097428187449216</c:v>
                </c:pt>
                <c:pt idx="41">
                  <c:v>-0.56097428187449216</c:v>
                </c:pt>
                <c:pt idx="42">
                  <c:v>-0.56097428187449216</c:v>
                </c:pt>
                <c:pt idx="43">
                  <c:v>-0.56097428187449216</c:v>
                </c:pt>
                <c:pt idx="44">
                  <c:v>-0.56097428187449216</c:v>
                </c:pt>
                <c:pt idx="45">
                  <c:v>-0.56097428187449216</c:v>
                </c:pt>
                <c:pt idx="46">
                  <c:v>-0.56097428187449216</c:v>
                </c:pt>
                <c:pt idx="47">
                  <c:v>-0.56097428187449216</c:v>
                </c:pt>
                <c:pt idx="48">
                  <c:v>-0.56097428187449216</c:v>
                </c:pt>
                <c:pt idx="49">
                  <c:v>-0.56097428187449216</c:v>
                </c:pt>
                <c:pt idx="50">
                  <c:v>-0.56097428187449216</c:v>
                </c:pt>
                <c:pt idx="51">
                  <c:v>-0.56097428187449216</c:v>
                </c:pt>
                <c:pt idx="52">
                  <c:v>-0.56097428187449216</c:v>
                </c:pt>
                <c:pt idx="53">
                  <c:v>-0.56097428187449216</c:v>
                </c:pt>
                <c:pt idx="54">
                  <c:v>-0.56097428187449216</c:v>
                </c:pt>
                <c:pt idx="55">
                  <c:v>-0.56097428187449216</c:v>
                </c:pt>
                <c:pt idx="56">
                  <c:v>-0.56097428187449216</c:v>
                </c:pt>
                <c:pt idx="57">
                  <c:v>-0.56097428187449216</c:v>
                </c:pt>
                <c:pt idx="58">
                  <c:v>-0.56097428187449216</c:v>
                </c:pt>
                <c:pt idx="59">
                  <c:v>-0.56097428187449216</c:v>
                </c:pt>
                <c:pt idx="60">
                  <c:v>-0.56097428187449216</c:v>
                </c:pt>
                <c:pt idx="61">
                  <c:v>-0.56097428187449216</c:v>
                </c:pt>
                <c:pt idx="62">
                  <c:v>-0.56097428187449216</c:v>
                </c:pt>
                <c:pt idx="63">
                  <c:v>-0.56097428187449216</c:v>
                </c:pt>
                <c:pt idx="64">
                  <c:v>-0.56097428187449216</c:v>
                </c:pt>
                <c:pt idx="65">
                  <c:v>-0.56097428187449216</c:v>
                </c:pt>
                <c:pt idx="66">
                  <c:v>-0.56097428187449216</c:v>
                </c:pt>
                <c:pt idx="67">
                  <c:v>-0.56097428187449216</c:v>
                </c:pt>
                <c:pt idx="68">
                  <c:v>-0.56097428187449216</c:v>
                </c:pt>
                <c:pt idx="69">
                  <c:v>-0.56097428187449216</c:v>
                </c:pt>
                <c:pt idx="70">
                  <c:v>-0.56097428187449216</c:v>
                </c:pt>
                <c:pt idx="71">
                  <c:v>-0.56097428187449216</c:v>
                </c:pt>
                <c:pt idx="72">
                  <c:v>-0.56097428187449216</c:v>
                </c:pt>
                <c:pt idx="73">
                  <c:v>-0.56097428187449216</c:v>
                </c:pt>
                <c:pt idx="74">
                  <c:v>-0.56097428187449216</c:v>
                </c:pt>
                <c:pt idx="75">
                  <c:v>-0.56097428187449216</c:v>
                </c:pt>
                <c:pt idx="76">
                  <c:v>-0.56097428187449216</c:v>
                </c:pt>
                <c:pt idx="77">
                  <c:v>-0.56097428187449216</c:v>
                </c:pt>
                <c:pt idx="78">
                  <c:v>-0.56097428187449216</c:v>
                </c:pt>
                <c:pt idx="79">
                  <c:v>-0.56097428187449216</c:v>
                </c:pt>
                <c:pt idx="80">
                  <c:v>-0.56097428187449216</c:v>
                </c:pt>
                <c:pt idx="81">
                  <c:v>-0.56097428187449216</c:v>
                </c:pt>
                <c:pt idx="82">
                  <c:v>-0.56097428187449216</c:v>
                </c:pt>
                <c:pt idx="83">
                  <c:v>-0.56097428187449216</c:v>
                </c:pt>
                <c:pt idx="84">
                  <c:v>-0.56097428187449216</c:v>
                </c:pt>
                <c:pt idx="85">
                  <c:v>-0.56097428187449216</c:v>
                </c:pt>
                <c:pt idx="86">
                  <c:v>-0.56097428187449216</c:v>
                </c:pt>
                <c:pt idx="87">
                  <c:v>-0.56097428187449216</c:v>
                </c:pt>
                <c:pt idx="88">
                  <c:v>-0.56097428187449216</c:v>
                </c:pt>
                <c:pt idx="89">
                  <c:v>-0.56097428187449216</c:v>
                </c:pt>
                <c:pt idx="90">
                  <c:v>-0.56097428187449216</c:v>
                </c:pt>
                <c:pt idx="91">
                  <c:v>-0.56097428187449216</c:v>
                </c:pt>
                <c:pt idx="92">
                  <c:v>-0.56097428187449216</c:v>
                </c:pt>
                <c:pt idx="93">
                  <c:v>-0.56097428187449216</c:v>
                </c:pt>
                <c:pt idx="94">
                  <c:v>-0.56097428187449216</c:v>
                </c:pt>
                <c:pt idx="95">
                  <c:v>-0.56097428187449216</c:v>
                </c:pt>
                <c:pt idx="96">
                  <c:v>-0.56097428187449216</c:v>
                </c:pt>
                <c:pt idx="97">
                  <c:v>-0.56097428187449216</c:v>
                </c:pt>
                <c:pt idx="98">
                  <c:v>-0.56097428187449216</c:v>
                </c:pt>
                <c:pt idx="99">
                  <c:v>-0.56097428187449216</c:v>
                </c:pt>
                <c:pt idx="100">
                  <c:v>-0.56097428187449216</c:v>
                </c:pt>
                <c:pt idx="101">
                  <c:v>-0.56097428187449216</c:v>
                </c:pt>
                <c:pt idx="102">
                  <c:v>-0.56097428187449216</c:v>
                </c:pt>
                <c:pt idx="103">
                  <c:v>-0.56097428187449216</c:v>
                </c:pt>
                <c:pt idx="104">
                  <c:v>-0.56097428187449216</c:v>
                </c:pt>
                <c:pt idx="105">
                  <c:v>-0.56097428187449216</c:v>
                </c:pt>
                <c:pt idx="106">
                  <c:v>-0.56097428187449216</c:v>
                </c:pt>
                <c:pt idx="107">
                  <c:v>-0.56097428187449216</c:v>
                </c:pt>
                <c:pt idx="108">
                  <c:v>-0.56097428187449216</c:v>
                </c:pt>
                <c:pt idx="109">
                  <c:v>-0.56097428187449216</c:v>
                </c:pt>
                <c:pt idx="110">
                  <c:v>-0.56097428187449216</c:v>
                </c:pt>
                <c:pt idx="111">
                  <c:v>-0.56097428187449216</c:v>
                </c:pt>
                <c:pt idx="112">
                  <c:v>-0.56097428187449216</c:v>
                </c:pt>
                <c:pt idx="113">
                  <c:v>-0.56097428187449216</c:v>
                </c:pt>
                <c:pt idx="114">
                  <c:v>-0.56097428187449216</c:v>
                </c:pt>
                <c:pt idx="115">
                  <c:v>-0.56097428187449216</c:v>
                </c:pt>
                <c:pt idx="116">
                  <c:v>-0.56097428187449216</c:v>
                </c:pt>
                <c:pt idx="117">
                  <c:v>-0.56097428187449216</c:v>
                </c:pt>
                <c:pt idx="118">
                  <c:v>-0.56097428187449216</c:v>
                </c:pt>
                <c:pt idx="119">
                  <c:v>-0.56097428187449216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回归分析!$J$40</c:f>
              <c:strCache>
                <c:ptCount val="1"/>
                <c:pt idx="0">
                  <c:v>上限95%</c:v>
                </c:pt>
              </c:strCache>
            </c:strRef>
          </c:tx>
          <c:spPr>
            <a:ln w="12700">
              <a:solidFill>
                <a:srgbClr val="333333"/>
              </a:solidFill>
              <a:prstDash val="solid"/>
            </a:ln>
          </c:spPr>
          <c:marker>
            <c:symbol val="none"/>
          </c:marker>
          <c:xVal>
            <c:numRef>
              <c:f>回归分析!$E$41:$E$160</c:f>
              <c:numCache>
                <c:formatCode>0.00%</c:formatCode>
                <c:ptCount val="120"/>
                <c:pt idx="0">
                  <c:v>3.1953599243381925E-2</c:v>
                </c:pt>
                <c:pt idx="1">
                  <c:v>-1.9761985847807084E-2</c:v>
                </c:pt>
                <c:pt idx="2">
                  <c:v>3.5723383825517763E-2</c:v>
                </c:pt>
                <c:pt idx="3">
                  <c:v>3.3560173370599911E-2</c:v>
                </c:pt>
                <c:pt idx="4">
                  <c:v>7.4141756950789617E-2</c:v>
                </c:pt>
                <c:pt idx="5">
                  <c:v>1.9583523728705643E-4</c:v>
                </c:pt>
                <c:pt idx="6">
                  <c:v>5.3081426656431674E-2</c:v>
                </c:pt>
                <c:pt idx="7">
                  <c:v>9.3925075513554779E-2</c:v>
                </c:pt>
                <c:pt idx="8">
                  <c:v>8.5404508291501591E-2</c:v>
                </c:pt>
                <c:pt idx="9">
                  <c:v>-0.10993122487528451</c:v>
                </c:pt>
                <c:pt idx="10">
                  <c:v>-8.5657348463880401E-2</c:v>
                </c:pt>
                <c:pt idx="11">
                  <c:v>7.8215656520574939E-3</c:v>
                </c:pt>
                <c:pt idx="12">
                  <c:v>-7.4849032258064496E-2</c:v>
                </c:pt>
                <c:pt idx="13">
                  <c:v>-0.16942453444905514</c:v>
                </c:pt>
                <c:pt idx="14">
                  <c:v>-9.0791453271283018E-2</c:v>
                </c:pt>
                <c:pt idx="15">
                  <c:v>1.2190503242910378E-2</c:v>
                </c:pt>
                <c:pt idx="16">
                  <c:v>-9.8593749999998925E-3</c:v>
                </c:pt>
                <c:pt idx="17">
                  <c:v>-8.5962381639269392E-2</c:v>
                </c:pt>
                <c:pt idx="18">
                  <c:v>1.0674153248796614E-2</c:v>
                </c:pt>
                <c:pt idx="19">
                  <c:v>4.7546684811370588E-2</c:v>
                </c:pt>
                <c:pt idx="20">
                  <c:v>-5.9595830546433914E-3</c:v>
                </c:pt>
                <c:pt idx="21">
                  <c:v>-3.4761162090602316E-2</c:v>
                </c:pt>
                <c:pt idx="22">
                  <c:v>-6.1163474897164116E-2</c:v>
                </c:pt>
                <c:pt idx="23">
                  <c:v>-8.628488866683881E-3</c:v>
                </c:pt>
                <c:pt idx="24">
                  <c:v>-4.4043423821141348E-2</c:v>
                </c:pt>
                <c:pt idx="25">
                  <c:v>1.4822335025380884E-2</c:v>
                </c:pt>
                <c:pt idx="26">
                  <c:v>3.579400131615551E-2</c:v>
                </c:pt>
                <c:pt idx="27">
                  <c:v>1.2863592323073991E-2</c:v>
                </c:pt>
                <c:pt idx="28">
                  <c:v>-3.1981907074200899E-2</c:v>
                </c:pt>
                <c:pt idx="29">
                  <c:v>-1.7816309730697366E-2</c:v>
                </c:pt>
                <c:pt idx="30">
                  <c:v>3.2549228600146973E-2</c:v>
                </c:pt>
                <c:pt idx="31">
                  <c:v>4.3290683107413797E-2</c:v>
                </c:pt>
                <c:pt idx="32">
                  <c:v>9.9799547916576969E-3</c:v>
                </c:pt>
                <c:pt idx="33">
                  <c:v>-2.1846145288686225E-2</c:v>
                </c:pt>
                <c:pt idx="34">
                  <c:v>1.4059084819854739E-2</c:v>
                </c:pt>
                <c:pt idx="35">
                  <c:v>1.2615751483260995E-2</c:v>
                </c:pt>
                <c:pt idx="36">
                  <c:v>1.6466609576614388E-2</c:v>
                </c:pt>
                <c:pt idx="37">
                  <c:v>3.1508028596025195E-2</c:v>
                </c:pt>
                <c:pt idx="38">
                  <c:v>2.4566274485741779E-2</c:v>
                </c:pt>
                <c:pt idx="39">
                  <c:v>2.1274262528785837E-2</c:v>
                </c:pt>
                <c:pt idx="40">
                  <c:v>5.0858132577547011E-3</c:v>
                </c:pt>
                <c:pt idx="41">
                  <c:v>8.6608035651192239E-5</c:v>
                </c:pt>
                <c:pt idx="42">
                  <c:v>-3.091690129023883E-2</c:v>
                </c:pt>
                <c:pt idx="43">
                  <c:v>1.2155660413786684E-2</c:v>
                </c:pt>
                <c:pt idx="44">
                  <c:v>1.1095841206877566E-2</c:v>
                </c:pt>
                <c:pt idx="45">
                  <c:v>4.5309668145754323E-4</c:v>
                </c:pt>
                <c:pt idx="46">
                  <c:v>2.5466838635253009E-2</c:v>
                </c:pt>
                <c:pt idx="47">
                  <c:v>-9.5239619681797283E-4</c:v>
                </c:pt>
                <c:pt idx="48">
                  <c:v>3.518612107604735E-2</c:v>
                </c:pt>
                <c:pt idx="49">
                  <c:v>-1.7740741042146402E-2</c:v>
                </c:pt>
                <c:pt idx="50">
                  <c:v>6.9489400408087043E-3</c:v>
                </c:pt>
                <c:pt idx="51">
                  <c:v>-1.1222025960556881E-2</c:v>
                </c:pt>
                <c:pt idx="52">
                  <c:v>3.5968203604375137E-2</c:v>
                </c:pt>
                <c:pt idx="53">
                  <c:v>-1.4267729752415192E-4</c:v>
                </c:pt>
                <c:pt idx="54">
                  <c:v>2.9952024895189666E-2</c:v>
                </c:pt>
                <c:pt idx="55">
                  <c:v>-2.010858977291019E-2</c:v>
                </c:pt>
                <c:pt idx="56">
                  <c:v>-1.9117647058823573E-2</c:v>
                </c:pt>
                <c:pt idx="57">
                  <c:v>1.8903383646414307E-2</c:v>
                </c:pt>
                <c:pt idx="58">
                  <c:v>-2.5290448214403627E-2</c:v>
                </c:pt>
                <c:pt idx="59">
                  <c:v>3.2458128162750732E-2</c:v>
                </c:pt>
                <c:pt idx="60">
                  <c:v>3.8594938948858459E-2</c:v>
                </c:pt>
                <c:pt idx="61">
                  <c:v>1.4014247519245071E-2</c:v>
                </c:pt>
                <c:pt idx="62">
                  <c:v>9.3639063971600045E-3</c:v>
                </c:pt>
                <c:pt idx="63">
                  <c:v>2.2873325345822426E-3</c:v>
                </c:pt>
                <c:pt idx="64">
                  <c:v>-3.4290522772693732E-2</c:v>
                </c:pt>
                <c:pt idx="65">
                  <c:v>1.7989078059749364E-2</c:v>
                </c:pt>
                <c:pt idx="66">
                  <c:v>1.2083446220536587E-2</c:v>
                </c:pt>
                <c:pt idx="67">
                  <c:v>-1.6790829419024988E-2</c:v>
                </c:pt>
                <c:pt idx="68">
                  <c:v>-1.6358935839432598E-2</c:v>
                </c:pt>
                <c:pt idx="69">
                  <c:v>1.2209029908144986E-2</c:v>
                </c:pt>
                <c:pt idx="70">
                  <c:v>1.7276422764227695E-2</c:v>
                </c:pt>
                <c:pt idx="71">
                  <c:v>5.0765450765450693E-2</c:v>
                </c:pt>
                <c:pt idx="72">
                  <c:v>7.1285131006653124E-3</c:v>
                </c:pt>
                <c:pt idx="73">
                  <c:v>5.4961494824141255E-2</c:v>
                </c:pt>
                <c:pt idx="74">
                  <c:v>-1.1944325949147294E-2</c:v>
                </c:pt>
                <c:pt idx="75">
                  <c:v>1.7873191222950391E-2</c:v>
                </c:pt>
                <c:pt idx="76">
                  <c:v>1.6223704463827593E-2</c:v>
                </c:pt>
                <c:pt idx="77">
                  <c:v>1.1322242862628284E-2</c:v>
                </c:pt>
                <c:pt idx="78">
                  <c:v>5.0898660733760925E-2</c:v>
                </c:pt>
                <c:pt idx="79">
                  <c:v>8.1044117993822162E-2</c:v>
                </c:pt>
                <c:pt idx="80">
                  <c:v>8.3576056589194092E-3</c:v>
                </c:pt>
                <c:pt idx="81">
                  <c:v>-1.7003622764987791E-2</c:v>
                </c:pt>
                <c:pt idx="82">
                  <c:v>-2.7414698461048825E-2</c:v>
                </c:pt>
                <c:pt idx="83">
                  <c:v>-6.0332582157618608E-2</c:v>
                </c:pt>
                <c:pt idx="84">
                  <c:v>5.7069635115606809E-2</c:v>
                </c:pt>
                <c:pt idx="85">
                  <c:v>8.644882739672255E-2</c:v>
                </c:pt>
                <c:pt idx="86">
                  <c:v>-0.11002434311788412</c:v>
                </c:pt>
                <c:pt idx="87">
                  <c:v>4.8814198898663452E-3</c:v>
                </c:pt>
                <c:pt idx="88">
                  <c:v>-7.9004263401426522E-2</c:v>
                </c:pt>
                <c:pt idx="89">
                  <c:v>-7.2455347939351933E-2</c:v>
                </c:pt>
                <c:pt idx="90">
                  <c:v>-9.0814545184414452E-3</c:v>
                </c:pt>
                <c:pt idx="91">
                  <c:v>-6.1417652236815723E-2</c:v>
                </c:pt>
                <c:pt idx="92">
                  <c:v>3.6738861330225081E-2</c:v>
                </c:pt>
                <c:pt idx="93">
                  <c:v>-2.0766236064413413E-2</c:v>
                </c:pt>
                <c:pt idx="94">
                  <c:v>-1.5573827607832103E-2</c:v>
                </c:pt>
                <c:pt idx="95">
                  <c:v>7.5738294791345417E-3</c:v>
                </c:pt>
                <c:pt idx="96">
                  <c:v>7.5175979920360847E-2</c:v>
                </c:pt>
                <c:pt idx="97">
                  <c:v>1.8099025880454089E-2</c:v>
                </c:pt>
                <c:pt idx="98">
                  <c:v>-8.1723389615201314E-2</c:v>
                </c:pt>
                <c:pt idx="99">
                  <c:v>-6.4108385690579084E-2</c:v>
                </c:pt>
                <c:pt idx="100">
                  <c:v>-1.0740129698296408E-2</c:v>
                </c:pt>
                <c:pt idx="101">
                  <c:v>-2.5035435014572061E-2</c:v>
                </c:pt>
                <c:pt idx="102">
                  <c:v>5.0901989659533076E-3</c:v>
                </c:pt>
                <c:pt idx="103">
                  <c:v>7.6814354537071416E-2</c:v>
                </c:pt>
                <c:pt idx="104">
                  <c:v>-6.4204719583205727E-2</c:v>
                </c:pt>
                <c:pt idx="105">
                  <c:v>-9.2290686012547418E-2</c:v>
                </c:pt>
                <c:pt idx="106">
                  <c:v>3.4636592238010078E-2</c:v>
                </c:pt>
                <c:pt idx="107">
                  <c:v>4.0533860603064742E-3</c:v>
                </c:pt>
                <c:pt idx="108">
                  <c:v>-8.0068560235063702E-2</c:v>
                </c:pt>
                <c:pt idx="109">
                  <c:v>-4.9494956526581202E-3</c:v>
                </c:pt>
                <c:pt idx="110">
                  <c:v>-5.3482947656950164E-2</c:v>
                </c:pt>
                <c:pt idx="111">
                  <c:v>6.069903482594019E-2</c:v>
                </c:pt>
                <c:pt idx="112">
                  <c:v>-1.6341262202667406E-2</c:v>
                </c:pt>
                <c:pt idx="113">
                  <c:v>2.3933549204561366E-2</c:v>
                </c:pt>
                <c:pt idx="114">
                  <c:v>-2.1914997624670529E-2</c:v>
                </c:pt>
                <c:pt idx="115">
                  <c:v>-3.0795820042973876E-2</c:v>
                </c:pt>
                <c:pt idx="116">
                  <c:v>9.6719895786068655E-2</c:v>
                </c:pt>
                <c:pt idx="117">
                  <c:v>-2.0108142219927405E-2</c:v>
                </c:pt>
                <c:pt idx="118">
                  <c:v>-5.0903522205206664E-2</c:v>
                </c:pt>
                <c:pt idx="119">
                  <c:v>5.7843920772404189E-2</c:v>
                </c:pt>
              </c:numCache>
            </c:numRef>
          </c:xVal>
          <c:yVal>
            <c:numRef>
              <c:f>回归分析!$J$41:$J$160</c:f>
              <c:numCache>
                <c:formatCode>0.0000_ </c:formatCode>
                <c:ptCount val="120"/>
                <c:pt idx="0">
                  <c:v>0.56097428187449216</c:v>
                </c:pt>
                <c:pt idx="1">
                  <c:v>0.56097428187449216</c:v>
                </c:pt>
                <c:pt idx="2">
                  <c:v>0.56097428187449216</c:v>
                </c:pt>
                <c:pt idx="3">
                  <c:v>0.56097428187449216</c:v>
                </c:pt>
                <c:pt idx="4">
                  <c:v>0.56097428187449216</c:v>
                </c:pt>
                <c:pt idx="5">
                  <c:v>0.56097428187449216</c:v>
                </c:pt>
                <c:pt idx="6">
                  <c:v>0.56097428187449216</c:v>
                </c:pt>
                <c:pt idx="7">
                  <c:v>0.56097428187449216</c:v>
                </c:pt>
                <c:pt idx="8">
                  <c:v>0.56097428187449216</c:v>
                </c:pt>
                <c:pt idx="9">
                  <c:v>0.56097428187449216</c:v>
                </c:pt>
                <c:pt idx="10">
                  <c:v>0.56097428187449216</c:v>
                </c:pt>
                <c:pt idx="11">
                  <c:v>0.56097428187449216</c:v>
                </c:pt>
                <c:pt idx="12">
                  <c:v>0.56097428187449216</c:v>
                </c:pt>
                <c:pt idx="13">
                  <c:v>0.56097428187449216</c:v>
                </c:pt>
                <c:pt idx="14">
                  <c:v>0.56097428187449216</c:v>
                </c:pt>
                <c:pt idx="15">
                  <c:v>0.56097428187449216</c:v>
                </c:pt>
                <c:pt idx="16">
                  <c:v>0.56097428187449216</c:v>
                </c:pt>
                <c:pt idx="17">
                  <c:v>0.56097428187449216</c:v>
                </c:pt>
                <c:pt idx="18">
                  <c:v>0.56097428187449216</c:v>
                </c:pt>
                <c:pt idx="19">
                  <c:v>0.56097428187449216</c:v>
                </c:pt>
                <c:pt idx="20">
                  <c:v>0.56097428187449216</c:v>
                </c:pt>
                <c:pt idx="21">
                  <c:v>0.56097428187449216</c:v>
                </c:pt>
                <c:pt idx="22">
                  <c:v>0.56097428187449216</c:v>
                </c:pt>
                <c:pt idx="23">
                  <c:v>0.56097428187449216</c:v>
                </c:pt>
                <c:pt idx="24">
                  <c:v>0.56097428187449216</c:v>
                </c:pt>
                <c:pt idx="25">
                  <c:v>0.56097428187449216</c:v>
                </c:pt>
                <c:pt idx="26">
                  <c:v>0.56097428187449216</c:v>
                </c:pt>
                <c:pt idx="27">
                  <c:v>0.56097428187449216</c:v>
                </c:pt>
                <c:pt idx="28">
                  <c:v>0.56097428187449216</c:v>
                </c:pt>
                <c:pt idx="29">
                  <c:v>0.56097428187449216</c:v>
                </c:pt>
                <c:pt idx="30">
                  <c:v>0.56097428187449216</c:v>
                </c:pt>
                <c:pt idx="31">
                  <c:v>0.56097428187449216</c:v>
                </c:pt>
                <c:pt idx="32">
                  <c:v>0.56097428187449216</c:v>
                </c:pt>
                <c:pt idx="33">
                  <c:v>0.56097428187449216</c:v>
                </c:pt>
                <c:pt idx="34">
                  <c:v>0.56097428187449216</c:v>
                </c:pt>
                <c:pt idx="35">
                  <c:v>0.56097428187449216</c:v>
                </c:pt>
                <c:pt idx="36">
                  <c:v>0.56097428187449216</c:v>
                </c:pt>
                <c:pt idx="37">
                  <c:v>0.56097428187449216</c:v>
                </c:pt>
                <c:pt idx="38">
                  <c:v>0.56097428187449216</c:v>
                </c:pt>
                <c:pt idx="39">
                  <c:v>0.56097428187449216</c:v>
                </c:pt>
                <c:pt idx="40">
                  <c:v>0.56097428187449216</c:v>
                </c:pt>
                <c:pt idx="41">
                  <c:v>0.56097428187449216</c:v>
                </c:pt>
                <c:pt idx="42">
                  <c:v>0.56097428187449216</c:v>
                </c:pt>
                <c:pt idx="43">
                  <c:v>0.56097428187449216</c:v>
                </c:pt>
                <c:pt idx="44">
                  <c:v>0.56097428187449216</c:v>
                </c:pt>
                <c:pt idx="45">
                  <c:v>0.56097428187449216</c:v>
                </c:pt>
                <c:pt idx="46">
                  <c:v>0.56097428187449216</c:v>
                </c:pt>
                <c:pt idx="47">
                  <c:v>0.56097428187449216</c:v>
                </c:pt>
                <c:pt idx="48">
                  <c:v>0.56097428187449216</c:v>
                </c:pt>
                <c:pt idx="49">
                  <c:v>0.56097428187449216</c:v>
                </c:pt>
                <c:pt idx="50">
                  <c:v>0.56097428187449216</c:v>
                </c:pt>
                <c:pt idx="51">
                  <c:v>0.56097428187449216</c:v>
                </c:pt>
                <c:pt idx="52">
                  <c:v>0.56097428187449216</c:v>
                </c:pt>
                <c:pt idx="53">
                  <c:v>0.56097428187449216</c:v>
                </c:pt>
                <c:pt idx="54">
                  <c:v>0.56097428187449216</c:v>
                </c:pt>
                <c:pt idx="55">
                  <c:v>0.56097428187449216</c:v>
                </c:pt>
                <c:pt idx="56">
                  <c:v>0.56097428187449216</c:v>
                </c:pt>
                <c:pt idx="57">
                  <c:v>0.56097428187449216</c:v>
                </c:pt>
                <c:pt idx="58">
                  <c:v>0.56097428187449216</c:v>
                </c:pt>
                <c:pt idx="59">
                  <c:v>0.56097428187449216</c:v>
                </c:pt>
                <c:pt idx="60">
                  <c:v>0.56097428187449216</c:v>
                </c:pt>
                <c:pt idx="61">
                  <c:v>0.56097428187449216</c:v>
                </c:pt>
                <c:pt idx="62">
                  <c:v>0.56097428187449216</c:v>
                </c:pt>
                <c:pt idx="63">
                  <c:v>0.56097428187449216</c:v>
                </c:pt>
                <c:pt idx="64">
                  <c:v>0.56097428187449216</c:v>
                </c:pt>
                <c:pt idx="65">
                  <c:v>0.56097428187449216</c:v>
                </c:pt>
                <c:pt idx="66">
                  <c:v>0.56097428187449216</c:v>
                </c:pt>
                <c:pt idx="67">
                  <c:v>0.56097428187449216</c:v>
                </c:pt>
                <c:pt idx="68">
                  <c:v>0.56097428187449216</c:v>
                </c:pt>
                <c:pt idx="69">
                  <c:v>0.56097428187449216</c:v>
                </c:pt>
                <c:pt idx="70">
                  <c:v>0.56097428187449216</c:v>
                </c:pt>
                <c:pt idx="71">
                  <c:v>0.56097428187449216</c:v>
                </c:pt>
                <c:pt idx="72">
                  <c:v>0.56097428187449216</c:v>
                </c:pt>
                <c:pt idx="73">
                  <c:v>0.56097428187449216</c:v>
                </c:pt>
                <c:pt idx="74">
                  <c:v>0.56097428187449216</c:v>
                </c:pt>
                <c:pt idx="75">
                  <c:v>0.56097428187449216</c:v>
                </c:pt>
                <c:pt idx="76">
                  <c:v>0.56097428187449216</c:v>
                </c:pt>
                <c:pt idx="77">
                  <c:v>0.56097428187449216</c:v>
                </c:pt>
                <c:pt idx="78">
                  <c:v>0.56097428187449216</c:v>
                </c:pt>
                <c:pt idx="79">
                  <c:v>0.56097428187449216</c:v>
                </c:pt>
                <c:pt idx="80">
                  <c:v>0.56097428187449216</c:v>
                </c:pt>
                <c:pt idx="81">
                  <c:v>0.56097428187449216</c:v>
                </c:pt>
                <c:pt idx="82">
                  <c:v>0.56097428187449216</c:v>
                </c:pt>
                <c:pt idx="83">
                  <c:v>0.56097428187449216</c:v>
                </c:pt>
                <c:pt idx="84">
                  <c:v>0.56097428187449216</c:v>
                </c:pt>
                <c:pt idx="85">
                  <c:v>0.56097428187449216</c:v>
                </c:pt>
                <c:pt idx="86">
                  <c:v>0.56097428187449216</c:v>
                </c:pt>
                <c:pt idx="87">
                  <c:v>0.56097428187449216</c:v>
                </c:pt>
                <c:pt idx="88">
                  <c:v>0.56097428187449216</c:v>
                </c:pt>
                <c:pt idx="89">
                  <c:v>0.56097428187449216</c:v>
                </c:pt>
                <c:pt idx="90">
                  <c:v>0.56097428187449216</c:v>
                </c:pt>
                <c:pt idx="91">
                  <c:v>0.56097428187449216</c:v>
                </c:pt>
                <c:pt idx="92">
                  <c:v>0.56097428187449216</c:v>
                </c:pt>
                <c:pt idx="93">
                  <c:v>0.56097428187449216</c:v>
                </c:pt>
                <c:pt idx="94">
                  <c:v>0.56097428187449216</c:v>
                </c:pt>
                <c:pt idx="95">
                  <c:v>0.56097428187449216</c:v>
                </c:pt>
                <c:pt idx="96">
                  <c:v>0.56097428187449216</c:v>
                </c:pt>
                <c:pt idx="97">
                  <c:v>0.56097428187449216</c:v>
                </c:pt>
                <c:pt idx="98">
                  <c:v>0.56097428187449216</c:v>
                </c:pt>
                <c:pt idx="99">
                  <c:v>0.56097428187449216</c:v>
                </c:pt>
                <c:pt idx="100">
                  <c:v>0.56097428187449216</c:v>
                </c:pt>
                <c:pt idx="101">
                  <c:v>0.56097428187449216</c:v>
                </c:pt>
                <c:pt idx="102">
                  <c:v>0.56097428187449216</c:v>
                </c:pt>
                <c:pt idx="103">
                  <c:v>0.56097428187449216</c:v>
                </c:pt>
                <c:pt idx="104">
                  <c:v>0.56097428187449216</c:v>
                </c:pt>
                <c:pt idx="105">
                  <c:v>0.56097428187449216</c:v>
                </c:pt>
                <c:pt idx="106">
                  <c:v>0.56097428187449216</c:v>
                </c:pt>
                <c:pt idx="107">
                  <c:v>0.56097428187449216</c:v>
                </c:pt>
                <c:pt idx="108">
                  <c:v>0.56097428187449216</c:v>
                </c:pt>
                <c:pt idx="109">
                  <c:v>0.56097428187449216</c:v>
                </c:pt>
                <c:pt idx="110">
                  <c:v>0.56097428187449216</c:v>
                </c:pt>
                <c:pt idx="111">
                  <c:v>0.56097428187449216</c:v>
                </c:pt>
                <c:pt idx="112">
                  <c:v>0.56097428187449216</c:v>
                </c:pt>
                <c:pt idx="113">
                  <c:v>0.56097428187449216</c:v>
                </c:pt>
                <c:pt idx="114">
                  <c:v>0.56097428187449216</c:v>
                </c:pt>
                <c:pt idx="115">
                  <c:v>0.56097428187449216</c:v>
                </c:pt>
                <c:pt idx="116">
                  <c:v>0.56097428187449216</c:v>
                </c:pt>
                <c:pt idx="117">
                  <c:v>0.56097428187449216</c:v>
                </c:pt>
                <c:pt idx="118">
                  <c:v>0.56097428187449216</c:v>
                </c:pt>
                <c:pt idx="119">
                  <c:v>0.56097428187449216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7998256"/>
        <c:axId val="817998816"/>
      </c:scatterChart>
      <c:valAx>
        <c:axId val="817998256"/>
        <c:scaling>
          <c:orientation val="minMax"/>
          <c:max val="0.1"/>
        </c:scaling>
        <c:delete val="0"/>
        <c:axPos val="b"/>
        <c:title>
          <c:tx>
            <c:strRef>
              <c:f>回归分析!$C$19</c:f>
              <c:strCache>
                <c:ptCount val="1"/>
                <c:pt idx="0">
                  <c:v>SP500</c:v>
                </c:pt>
              </c:strCache>
            </c:strRef>
          </c:tx>
          <c:layout>
            <c:manualLayout>
              <c:xMode val="edge"/>
              <c:yMode val="edge"/>
              <c:x val="0.49279840542944681"/>
              <c:y val="0.86813197430075839"/>
            </c:manualLayout>
          </c:layout>
          <c:overlay val="0"/>
          <c:spPr>
            <a:noFill/>
            <a:ln w="25400">
              <a:noFill/>
            </a:ln>
          </c:spPr>
          <c:txPr>
            <a:bodyPr/>
            <a:lstStyle/>
            <a:p>
              <a:pPr algn="ctr" rtl="1">
                <a:defRPr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  <a:cs typeface="宋体"/>
                </a:defRPr>
              </a:pPr>
              <a:endParaRPr lang="zh-CN"/>
            </a:p>
          </c:txPr>
        </c:title>
        <c:numFmt formatCode="0.0_ " sourceLinked="0"/>
        <c:majorTickMark val="in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817998816"/>
        <c:crosses val="autoZero"/>
        <c:crossBetween val="midCat"/>
        <c:majorUnit val="0.1"/>
      </c:valAx>
      <c:valAx>
        <c:axId val="817998816"/>
        <c:scaling>
          <c:orientation val="minMax"/>
        </c:scaling>
        <c:delete val="0"/>
        <c:axPos val="l"/>
        <c:title>
          <c:tx>
            <c:strRef>
              <c:f>回归分析!$H$40</c:f>
              <c:strCache>
                <c:ptCount val="1"/>
                <c:pt idx="0">
                  <c:v>残差</c:v>
                </c:pt>
              </c:strCache>
            </c:strRef>
          </c:tx>
          <c:layout>
            <c:manualLayout>
              <c:xMode val="edge"/>
              <c:yMode val="edge"/>
              <c:x val="1.2383948868316147E-2"/>
              <c:y val="0.36144389159943963"/>
            </c:manualLayout>
          </c:layout>
          <c:overlay val="0"/>
          <c:spPr>
            <a:noFill/>
            <a:ln w="25400">
              <a:noFill/>
            </a:ln>
          </c:spPr>
          <c:txPr>
            <a:bodyPr rot="0" vert="wordArtVertRtl"/>
            <a:lstStyle/>
            <a:p>
              <a:pPr algn="ctr" rtl="1">
                <a:defRPr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  <a:cs typeface="宋体"/>
                </a:defRPr>
              </a:pPr>
              <a:endParaRPr lang="zh-CN"/>
            </a:p>
          </c:txPr>
        </c:title>
        <c:numFmt formatCode="0.0_ " sourceLinked="0"/>
        <c:majorTickMark val="in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crossAx val="817998256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 alignWithMargins="0"/>
    <c:pageMargins b="0.75000000000000266" l="0.70000000000000062" r="0.70000000000000062" t="0.75000000000000266" header="0.30000000000000032" footer="0.30000000000000032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38848893888264"/>
          <c:y val="7.9303712035995552E-2"/>
          <c:w val="0.64018260217472855"/>
          <c:h val="0.63101181102362258"/>
        </c:manualLayout>
      </c:layout>
      <c:lineChart>
        <c:grouping val="standard"/>
        <c:varyColors val="0"/>
        <c:ser>
          <c:idx val="0"/>
          <c:order val="0"/>
          <c:tx>
            <c:strRef>
              <c:f>回归分析!$C$40</c:f>
              <c:strCache>
                <c:ptCount val="1"/>
                <c:pt idx="0">
                  <c:v>SP500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cat>
            <c:numRef>
              <c:f>回归分析!$B$41:$B$161</c:f>
              <c:numCache>
                <c:formatCode>[$-409]mmm\-yy;@</c:formatCode>
                <c:ptCount val="121"/>
                <c:pt idx="0">
                  <c:v>40119</c:v>
                </c:pt>
                <c:pt idx="1">
                  <c:v>40087</c:v>
                </c:pt>
                <c:pt idx="2">
                  <c:v>40057</c:v>
                </c:pt>
                <c:pt idx="3">
                  <c:v>40028</c:v>
                </c:pt>
                <c:pt idx="4">
                  <c:v>39995</c:v>
                </c:pt>
                <c:pt idx="5">
                  <c:v>39965</c:v>
                </c:pt>
                <c:pt idx="6">
                  <c:v>39934</c:v>
                </c:pt>
                <c:pt idx="7">
                  <c:v>39904</c:v>
                </c:pt>
                <c:pt idx="8">
                  <c:v>39874</c:v>
                </c:pt>
                <c:pt idx="9">
                  <c:v>39846</c:v>
                </c:pt>
                <c:pt idx="10">
                  <c:v>39815</c:v>
                </c:pt>
                <c:pt idx="11">
                  <c:v>39783</c:v>
                </c:pt>
                <c:pt idx="12">
                  <c:v>39755</c:v>
                </c:pt>
                <c:pt idx="13">
                  <c:v>39722</c:v>
                </c:pt>
                <c:pt idx="14">
                  <c:v>39693</c:v>
                </c:pt>
                <c:pt idx="15">
                  <c:v>39661</c:v>
                </c:pt>
                <c:pt idx="16">
                  <c:v>39630</c:v>
                </c:pt>
                <c:pt idx="17">
                  <c:v>39601</c:v>
                </c:pt>
                <c:pt idx="18">
                  <c:v>39569</c:v>
                </c:pt>
                <c:pt idx="19">
                  <c:v>39539</c:v>
                </c:pt>
                <c:pt idx="20">
                  <c:v>39510</c:v>
                </c:pt>
                <c:pt idx="21">
                  <c:v>39479</c:v>
                </c:pt>
                <c:pt idx="22">
                  <c:v>39449</c:v>
                </c:pt>
                <c:pt idx="23">
                  <c:v>39419</c:v>
                </c:pt>
                <c:pt idx="24">
                  <c:v>39387</c:v>
                </c:pt>
                <c:pt idx="25">
                  <c:v>39356</c:v>
                </c:pt>
                <c:pt idx="26">
                  <c:v>39329</c:v>
                </c:pt>
                <c:pt idx="27">
                  <c:v>39295</c:v>
                </c:pt>
                <c:pt idx="28">
                  <c:v>39265</c:v>
                </c:pt>
                <c:pt idx="29">
                  <c:v>39234</c:v>
                </c:pt>
                <c:pt idx="30">
                  <c:v>39203</c:v>
                </c:pt>
                <c:pt idx="31">
                  <c:v>39174</c:v>
                </c:pt>
                <c:pt idx="32">
                  <c:v>39142</c:v>
                </c:pt>
                <c:pt idx="33">
                  <c:v>39114</c:v>
                </c:pt>
                <c:pt idx="34">
                  <c:v>39085</c:v>
                </c:pt>
                <c:pt idx="35">
                  <c:v>39052</c:v>
                </c:pt>
                <c:pt idx="36">
                  <c:v>39022</c:v>
                </c:pt>
                <c:pt idx="37">
                  <c:v>38992</c:v>
                </c:pt>
                <c:pt idx="38">
                  <c:v>38961</c:v>
                </c:pt>
                <c:pt idx="39">
                  <c:v>38930</c:v>
                </c:pt>
                <c:pt idx="40">
                  <c:v>38901</c:v>
                </c:pt>
                <c:pt idx="41">
                  <c:v>38869</c:v>
                </c:pt>
                <c:pt idx="42">
                  <c:v>38838</c:v>
                </c:pt>
                <c:pt idx="43">
                  <c:v>38810</c:v>
                </c:pt>
                <c:pt idx="44">
                  <c:v>38777</c:v>
                </c:pt>
                <c:pt idx="45">
                  <c:v>38749</c:v>
                </c:pt>
                <c:pt idx="46">
                  <c:v>38720</c:v>
                </c:pt>
                <c:pt idx="47">
                  <c:v>38687</c:v>
                </c:pt>
                <c:pt idx="48">
                  <c:v>38657</c:v>
                </c:pt>
                <c:pt idx="49">
                  <c:v>38628</c:v>
                </c:pt>
                <c:pt idx="50">
                  <c:v>38596</c:v>
                </c:pt>
                <c:pt idx="51">
                  <c:v>38565</c:v>
                </c:pt>
                <c:pt idx="52">
                  <c:v>38534</c:v>
                </c:pt>
                <c:pt idx="53">
                  <c:v>38504</c:v>
                </c:pt>
                <c:pt idx="54">
                  <c:v>38474</c:v>
                </c:pt>
                <c:pt idx="55">
                  <c:v>38443</c:v>
                </c:pt>
                <c:pt idx="56">
                  <c:v>38412</c:v>
                </c:pt>
                <c:pt idx="57">
                  <c:v>38384</c:v>
                </c:pt>
                <c:pt idx="58">
                  <c:v>38355</c:v>
                </c:pt>
                <c:pt idx="59">
                  <c:v>38322</c:v>
                </c:pt>
                <c:pt idx="60">
                  <c:v>38292</c:v>
                </c:pt>
                <c:pt idx="61">
                  <c:v>38261</c:v>
                </c:pt>
                <c:pt idx="62">
                  <c:v>38231</c:v>
                </c:pt>
                <c:pt idx="63">
                  <c:v>38201</c:v>
                </c:pt>
                <c:pt idx="64">
                  <c:v>38169</c:v>
                </c:pt>
                <c:pt idx="65">
                  <c:v>38139</c:v>
                </c:pt>
                <c:pt idx="66">
                  <c:v>38110</c:v>
                </c:pt>
                <c:pt idx="67">
                  <c:v>38078</c:v>
                </c:pt>
                <c:pt idx="68">
                  <c:v>38047</c:v>
                </c:pt>
                <c:pt idx="69">
                  <c:v>38019</c:v>
                </c:pt>
                <c:pt idx="70">
                  <c:v>37988</c:v>
                </c:pt>
                <c:pt idx="71">
                  <c:v>37956</c:v>
                </c:pt>
                <c:pt idx="72">
                  <c:v>37928</c:v>
                </c:pt>
                <c:pt idx="73">
                  <c:v>37895</c:v>
                </c:pt>
                <c:pt idx="74">
                  <c:v>37866</c:v>
                </c:pt>
                <c:pt idx="75">
                  <c:v>37834</c:v>
                </c:pt>
                <c:pt idx="76">
                  <c:v>37803</c:v>
                </c:pt>
                <c:pt idx="77">
                  <c:v>37774</c:v>
                </c:pt>
                <c:pt idx="78">
                  <c:v>37742</c:v>
                </c:pt>
                <c:pt idx="79">
                  <c:v>37712</c:v>
                </c:pt>
                <c:pt idx="80">
                  <c:v>37683</c:v>
                </c:pt>
                <c:pt idx="81">
                  <c:v>37655</c:v>
                </c:pt>
                <c:pt idx="82">
                  <c:v>37623</c:v>
                </c:pt>
                <c:pt idx="83">
                  <c:v>37592</c:v>
                </c:pt>
                <c:pt idx="84">
                  <c:v>37561</c:v>
                </c:pt>
                <c:pt idx="85">
                  <c:v>37530</c:v>
                </c:pt>
                <c:pt idx="86">
                  <c:v>37502</c:v>
                </c:pt>
                <c:pt idx="87">
                  <c:v>37469</c:v>
                </c:pt>
                <c:pt idx="88">
                  <c:v>37438</c:v>
                </c:pt>
                <c:pt idx="89">
                  <c:v>37410</c:v>
                </c:pt>
                <c:pt idx="90">
                  <c:v>37377</c:v>
                </c:pt>
                <c:pt idx="91">
                  <c:v>37347</c:v>
                </c:pt>
                <c:pt idx="92">
                  <c:v>37316</c:v>
                </c:pt>
                <c:pt idx="93">
                  <c:v>37288</c:v>
                </c:pt>
                <c:pt idx="94">
                  <c:v>37258</c:v>
                </c:pt>
                <c:pt idx="95">
                  <c:v>37228</c:v>
                </c:pt>
                <c:pt idx="96">
                  <c:v>37196</c:v>
                </c:pt>
                <c:pt idx="97">
                  <c:v>37165</c:v>
                </c:pt>
                <c:pt idx="98">
                  <c:v>37138</c:v>
                </c:pt>
                <c:pt idx="99">
                  <c:v>37104</c:v>
                </c:pt>
                <c:pt idx="100">
                  <c:v>37074</c:v>
                </c:pt>
                <c:pt idx="101">
                  <c:v>37043</c:v>
                </c:pt>
                <c:pt idx="102">
                  <c:v>37012</c:v>
                </c:pt>
                <c:pt idx="103">
                  <c:v>36983</c:v>
                </c:pt>
                <c:pt idx="104">
                  <c:v>36951</c:v>
                </c:pt>
                <c:pt idx="105">
                  <c:v>36923</c:v>
                </c:pt>
                <c:pt idx="106">
                  <c:v>36893</c:v>
                </c:pt>
                <c:pt idx="107">
                  <c:v>36861</c:v>
                </c:pt>
                <c:pt idx="108">
                  <c:v>36831</c:v>
                </c:pt>
                <c:pt idx="109">
                  <c:v>36801</c:v>
                </c:pt>
                <c:pt idx="110">
                  <c:v>36770</c:v>
                </c:pt>
                <c:pt idx="111">
                  <c:v>36739</c:v>
                </c:pt>
                <c:pt idx="112">
                  <c:v>36710</c:v>
                </c:pt>
                <c:pt idx="113">
                  <c:v>36678</c:v>
                </c:pt>
                <c:pt idx="114">
                  <c:v>36647</c:v>
                </c:pt>
                <c:pt idx="115">
                  <c:v>36619</c:v>
                </c:pt>
                <c:pt idx="116">
                  <c:v>36586</c:v>
                </c:pt>
                <c:pt idx="117">
                  <c:v>36557</c:v>
                </c:pt>
                <c:pt idx="118">
                  <c:v>36528</c:v>
                </c:pt>
                <c:pt idx="119">
                  <c:v>36495</c:v>
                </c:pt>
                <c:pt idx="120">
                  <c:v>36465</c:v>
                </c:pt>
              </c:numCache>
            </c:numRef>
          </c:cat>
          <c:val>
            <c:numRef>
              <c:f>回归分析!$C$41:$C$161</c:f>
              <c:numCache>
                <c:formatCode>0.00_);[Red]\(0.00\)</c:formatCode>
                <c:ptCount val="121"/>
                <c:pt idx="0">
                  <c:v>1069.3</c:v>
                </c:pt>
                <c:pt idx="1">
                  <c:v>1036.19</c:v>
                </c:pt>
                <c:pt idx="2">
                  <c:v>1057.08</c:v>
                </c:pt>
                <c:pt idx="3">
                  <c:v>1020.62</c:v>
                </c:pt>
                <c:pt idx="4">
                  <c:v>987.48</c:v>
                </c:pt>
                <c:pt idx="5">
                  <c:v>919.32</c:v>
                </c:pt>
                <c:pt idx="6">
                  <c:v>919.14</c:v>
                </c:pt>
                <c:pt idx="7">
                  <c:v>872.81</c:v>
                </c:pt>
                <c:pt idx="8">
                  <c:v>797.87</c:v>
                </c:pt>
                <c:pt idx="9">
                  <c:v>735.09</c:v>
                </c:pt>
                <c:pt idx="10">
                  <c:v>825.88</c:v>
                </c:pt>
                <c:pt idx="11">
                  <c:v>903.25</c:v>
                </c:pt>
                <c:pt idx="12">
                  <c:v>896.24</c:v>
                </c:pt>
                <c:pt idx="13">
                  <c:v>968.75</c:v>
                </c:pt>
                <c:pt idx="14">
                  <c:v>1166.3599999999999</c:v>
                </c:pt>
                <c:pt idx="15">
                  <c:v>1282.83</c:v>
                </c:pt>
                <c:pt idx="16">
                  <c:v>1267.3800000000001</c:v>
                </c:pt>
                <c:pt idx="17">
                  <c:v>1280</c:v>
                </c:pt>
                <c:pt idx="18">
                  <c:v>1400.38</c:v>
                </c:pt>
                <c:pt idx="19">
                  <c:v>1385.59</c:v>
                </c:pt>
                <c:pt idx="20">
                  <c:v>1322.7</c:v>
                </c:pt>
                <c:pt idx="21">
                  <c:v>1330.63</c:v>
                </c:pt>
                <c:pt idx="22">
                  <c:v>1378.55</c:v>
                </c:pt>
                <c:pt idx="23">
                  <c:v>1468.36</c:v>
                </c:pt>
                <c:pt idx="24">
                  <c:v>1481.14</c:v>
                </c:pt>
                <c:pt idx="25">
                  <c:v>1549.38</c:v>
                </c:pt>
                <c:pt idx="26">
                  <c:v>1526.75</c:v>
                </c:pt>
                <c:pt idx="27">
                  <c:v>1473.99</c:v>
                </c:pt>
                <c:pt idx="28">
                  <c:v>1455.27</c:v>
                </c:pt>
                <c:pt idx="29">
                  <c:v>1503.35</c:v>
                </c:pt>
                <c:pt idx="30">
                  <c:v>1530.62</c:v>
                </c:pt>
                <c:pt idx="31">
                  <c:v>1482.37</c:v>
                </c:pt>
                <c:pt idx="32">
                  <c:v>1420.86</c:v>
                </c:pt>
                <c:pt idx="33">
                  <c:v>1406.82</c:v>
                </c:pt>
                <c:pt idx="34">
                  <c:v>1438.24</c:v>
                </c:pt>
                <c:pt idx="35">
                  <c:v>1418.3</c:v>
                </c:pt>
                <c:pt idx="36">
                  <c:v>1400.63</c:v>
                </c:pt>
                <c:pt idx="37">
                  <c:v>1377.94</c:v>
                </c:pt>
                <c:pt idx="38">
                  <c:v>1335.85</c:v>
                </c:pt>
                <c:pt idx="39">
                  <c:v>1303.82</c:v>
                </c:pt>
                <c:pt idx="40">
                  <c:v>1276.6600000000001</c:v>
                </c:pt>
                <c:pt idx="41">
                  <c:v>1270.2</c:v>
                </c:pt>
                <c:pt idx="42">
                  <c:v>1270.0899999999999</c:v>
                </c:pt>
                <c:pt idx="43">
                  <c:v>1310.6099999999999</c:v>
                </c:pt>
                <c:pt idx="44">
                  <c:v>1294.8699999999999</c:v>
                </c:pt>
                <c:pt idx="45">
                  <c:v>1280.6600000000001</c:v>
                </c:pt>
                <c:pt idx="46">
                  <c:v>1280.08</c:v>
                </c:pt>
                <c:pt idx="47">
                  <c:v>1248.29</c:v>
                </c:pt>
                <c:pt idx="48">
                  <c:v>1249.48</c:v>
                </c:pt>
                <c:pt idx="49">
                  <c:v>1207.01</c:v>
                </c:pt>
                <c:pt idx="50">
                  <c:v>1228.81</c:v>
                </c:pt>
                <c:pt idx="51">
                  <c:v>1220.33</c:v>
                </c:pt>
                <c:pt idx="52">
                  <c:v>1234.18</c:v>
                </c:pt>
                <c:pt idx="53">
                  <c:v>1191.33</c:v>
                </c:pt>
                <c:pt idx="54">
                  <c:v>1191.5</c:v>
                </c:pt>
                <c:pt idx="55">
                  <c:v>1156.8499999999999</c:v>
                </c:pt>
                <c:pt idx="56">
                  <c:v>1180.5899999999999</c:v>
                </c:pt>
                <c:pt idx="57">
                  <c:v>1203.5999999999999</c:v>
                </c:pt>
                <c:pt idx="58">
                  <c:v>1181.27</c:v>
                </c:pt>
                <c:pt idx="59">
                  <c:v>1211.92</c:v>
                </c:pt>
                <c:pt idx="60">
                  <c:v>1173.82</c:v>
                </c:pt>
                <c:pt idx="61">
                  <c:v>1130.2</c:v>
                </c:pt>
                <c:pt idx="62">
                  <c:v>1114.58</c:v>
                </c:pt>
                <c:pt idx="63">
                  <c:v>1104.24</c:v>
                </c:pt>
                <c:pt idx="64">
                  <c:v>1101.72</c:v>
                </c:pt>
                <c:pt idx="65">
                  <c:v>1140.8399999999999</c:v>
                </c:pt>
                <c:pt idx="66">
                  <c:v>1120.68</c:v>
                </c:pt>
                <c:pt idx="67">
                  <c:v>1107.3</c:v>
                </c:pt>
                <c:pt idx="68">
                  <c:v>1126.21</c:v>
                </c:pt>
                <c:pt idx="69">
                  <c:v>1144.94</c:v>
                </c:pt>
                <c:pt idx="70">
                  <c:v>1131.1300000000001</c:v>
                </c:pt>
                <c:pt idx="71">
                  <c:v>1111.92</c:v>
                </c:pt>
                <c:pt idx="72">
                  <c:v>1058.2</c:v>
                </c:pt>
                <c:pt idx="73">
                  <c:v>1050.71</c:v>
                </c:pt>
                <c:pt idx="74">
                  <c:v>995.97</c:v>
                </c:pt>
                <c:pt idx="75">
                  <c:v>1008.01</c:v>
                </c:pt>
                <c:pt idx="76">
                  <c:v>990.31</c:v>
                </c:pt>
                <c:pt idx="77">
                  <c:v>974.5</c:v>
                </c:pt>
                <c:pt idx="78">
                  <c:v>963.59</c:v>
                </c:pt>
                <c:pt idx="79">
                  <c:v>916.92</c:v>
                </c:pt>
                <c:pt idx="80">
                  <c:v>848.18</c:v>
                </c:pt>
                <c:pt idx="81">
                  <c:v>841.15</c:v>
                </c:pt>
                <c:pt idx="82">
                  <c:v>855.7</c:v>
                </c:pt>
                <c:pt idx="83">
                  <c:v>879.82</c:v>
                </c:pt>
                <c:pt idx="84">
                  <c:v>936.31</c:v>
                </c:pt>
                <c:pt idx="85">
                  <c:v>885.76</c:v>
                </c:pt>
                <c:pt idx="86">
                  <c:v>815.28</c:v>
                </c:pt>
                <c:pt idx="87">
                  <c:v>916.07</c:v>
                </c:pt>
                <c:pt idx="88">
                  <c:v>911.62</c:v>
                </c:pt>
                <c:pt idx="89">
                  <c:v>989.82</c:v>
                </c:pt>
                <c:pt idx="90">
                  <c:v>1067.1400000000001</c:v>
                </c:pt>
                <c:pt idx="91">
                  <c:v>1076.92</c:v>
                </c:pt>
                <c:pt idx="92">
                  <c:v>1147.3900000000001</c:v>
                </c:pt>
                <c:pt idx="93">
                  <c:v>1106.73</c:v>
                </c:pt>
                <c:pt idx="94">
                  <c:v>1130.2</c:v>
                </c:pt>
                <c:pt idx="95">
                  <c:v>1148.08</c:v>
                </c:pt>
                <c:pt idx="96">
                  <c:v>1139.45</c:v>
                </c:pt>
                <c:pt idx="97">
                  <c:v>1059.78</c:v>
                </c:pt>
                <c:pt idx="98">
                  <c:v>1040.94</c:v>
                </c:pt>
                <c:pt idx="99">
                  <c:v>1133.58</c:v>
                </c:pt>
                <c:pt idx="100">
                  <c:v>1211.23</c:v>
                </c:pt>
                <c:pt idx="101">
                  <c:v>1224.3800000000001</c:v>
                </c:pt>
                <c:pt idx="102">
                  <c:v>1255.82</c:v>
                </c:pt>
                <c:pt idx="103">
                  <c:v>1249.46</c:v>
                </c:pt>
                <c:pt idx="104">
                  <c:v>1160.33</c:v>
                </c:pt>
                <c:pt idx="105">
                  <c:v>1239.94</c:v>
                </c:pt>
                <c:pt idx="106">
                  <c:v>1366.01</c:v>
                </c:pt>
                <c:pt idx="107">
                  <c:v>1320.28</c:v>
                </c:pt>
                <c:pt idx="108">
                  <c:v>1314.95</c:v>
                </c:pt>
                <c:pt idx="109">
                  <c:v>1429.4</c:v>
                </c:pt>
                <c:pt idx="110">
                  <c:v>1436.51</c:v>
                </c:pt>
                <c:pt idx="111">
                  <c:v>1517.68</c:v>
                </c:pt>
                <c:pt idx="112">
                  <c:v>1430.83</c:v>
                </c:pt>
                <c:pt idx="113">
                  <c:v>1454.6</c:v>
                </c:pt>
                <c:pt idx="114">
                  <c:v>1420.6</c:v>
                </c:pt>
                <c:pt idx="115">
                  <c:v>1452.43</c:v>
                </c:pt>
                <c:pt idx="116">
                  <c:v>1498.58</c:v>
                </c:pt>
                <c:pt idx="117">
                  <c:v>1366.42</c:v>
                </c:pt>
                <c:pt idx="118">
                  <c:v>1394.46</c:v>
                </c:pt>
                <c:pt idx="119">
                  <c:v>1469.25</c:v>
                </c:pt>
                <c:pt idx="120">
                  <c:v>1388.91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2545952"/>
        <c:axId val="822546512"/>
      </c:lineChart>
      <c:lineChart>
        <c:grouping val="standard"/>
        <c:varyColors val="0"/>
        <c:ser>
          <c:idx val="1"/>
          <c:order val="1"/>
          <c:tx>
            <c:strRef>
              <c:f>回归分析!$D$40</c:f>
              <c:strCache>
                <c:ptCount val="1"/>
                <c:pt idx="0">
                  <c:v>苹果</c:v>
                </c:pt>
              </c:strCache>
            </c:strRef>
          </c:tx>
          <c:spPr>
            <a:ln w="25400">
              <a:solidFill>
                <a:srgbClr val="DD2D32"/>
              </a:solidFill>
              <a:prstDash val="solid"/>
            </a:ln>
          </c:spPr>
          <c:marker>
            <c:symbol val="none"/>
          </c:marker>
          <c:cat>
            <c:numRef>
              <c:f>回归分析!$B$41:$B$161</c:f>
              <c:numCache>
                <c:formatCode>[$-409]mmm\-yy;@</c:formatCode>
                <c:ptCount val="121"/>
                <c:pt idx="0">
                  <c:v>40119</c:v>
                </c:pt>
                <c:pt idx="1">
                  <c:v>40087</c:v>
                </c:pt>
                <c:pt idx="2">
                  <c:v>40057</c:v>
                </c:pt>
                <c:pt idx="3">
                  <c:v>40028</c:v>
                </c:pt>
                <c:pt idx="4">
                  <c:v>39995</c:v>
                </c:pt>
                <c:pt idx="5">
                  <c:v>39965</c:v>
                </c:pt>
                <c:pt idx="6">
                  <c:v>39934</c:v>
                </c:pt>
                <c:pt idx="7">
                  <c:v>39904</c:v>
                </c:pt>
                <c:pt idx="8">
                  <c:v>39874</c:v>
                </c:pt>
                <c:pt idx="9">
                  <c:v>39846</c:v>
                </c:pt>
                <c:pt idx="10">
                  <c:v>39815</c:v>
                </c:pt>
                <c:pt idx="11">
                  <c:v>39783</c:v>
                </c:pt>
                <c:pt idx="12">
                  <c:v>39755</c:v>
                </c:pt>
                <c:pt idx="13">
                  <c:v>39722</c:v>
                </c:pt>
                <c:pt idx="14">
                  <c:v>39693</c:v>
                </c:pt>
                <c:pt idx="15">
                  <c:v>39661</c:v>
                </c:pt>
                <c:pt idx="16">
                  <c:v>39630</c:v>
                </c:pt>
                <c:pt idx="17">
                  <c:v>39601</c:v>
                </c:pt>
                <c:pt idx="18">
                  <c:v>39569</c:v>
                </c:pt>
                <c:pt idx="19">
                  <c:v>39539</c:v>
                </c:pt>
                <c:pt idx="20">
                  <c:v>39510</c:v>
                </c:pt>
                <c:pt idx="21">
                  <c:v>39479</c:v>
                </c:pt>
                <c:pt idx="22">
                  <c:v>39449</c:v>
                </c:pt>
                <c:pt idx="23">
                  <c:v>39419</c:v>
                </c:pt>
                <c:pt idx="24">
                  <c:v>39387</c:v>
                </c:pt>
                <c:pt idx="25">
                  <c:v>39356</c:v>
                </c:pt>
                <c:pt idx="26">
                  <c:v>39329</c:v>
                </c:pt>
                <c:pt idx="27">
                  <c:v>39295</c:v>
                </c:pt>
                <c:pt idx="28">
                  <c:v>39265</c:v>
                </c:pt>
                <c:pt idx="29">
                  <c:v>39234</c:v>
                </c:pt>
                <c:pt idx="30">
                  <c:v>39203</c:v>
                </c:pt>
                <c:pt idx="31">
                  <c:v>39174</c:v>
                </c:pt>
                <c:pt idx="32">
                  <c:v>39142</c:v>
                </c:pt>
                <c:pt idx="33">
                  <c:v>39114</c:v>
                </c:pt>
                <c:pt idx="34">
                  <c:v>39085</c:v>
                </c:pt>
                <c:pt idx="35">
                  <c:v>39052</c:v>
                </c:pt>
                <c:pt idx="36">
                  <c:v>39022</c:v>
                </c:pt>
                <c:pt idx="37">
                  <c:v>38992</c:v>
                </c:pt>
                <c:pt idx="38">
                  <c:v>38961</c:v>
                </c:pt>
                <c:pt idx="39">
                  <c:v>38930</c:v>
                </c:pt>
                <c:pt idx="40">
                  <c:v>38901</c:v>
                </c:pt>
                <c:pt idx="41">
                  <c:v>38869</c:v>
                </c:pt>
                <c:pt idx="42">
                  <c:v>38838</c:v>
                </c:pt>
                <c:pt idx="43">
                  <c:v>38810</c:v>
                </c:pt>
                <c:pt idx="44">
                  <c:v>38777</c:v>
                </c:pt>
                <c:pt idx="45">
                  <c:v>38749</c:v>
                </c:pt>
                <c:pt idx="46">
                  <c:v>38720</c:v>
                </c:pt>
                <c:pt idx="47">
                  <c:v>38687</c:v>
                </c:pt>
                <c:pt idx="48">
                  <c:v>38657</c:v>
                </c:pt>
                <c:pt idx="49">
                  <c:v>38628</c:v>
                </c:pt>
                <c:pt idx="50">
                  <c:v>38596</c:v>
                </c:pt>
                <c:pt idx="51">
                  <c:v>38565</c:v>
                </c:pt>
                <c:pt idx="52">
                  <c:v>38534</c:v>
                </c:pt>
                <c:pt idx="53">
                  <c:v>38504</c:v>
                </c:pt>
                <c:pt idx="54">
                  <c:v>38474</c:v>
                </c:pt>
                <c:pt idx="55">
                  <c:v>38443</c:v>
                </c:pt>
                <c:pt idx="56">
                  <c:v>38412</c:v>
                </c:pt>
                <c:pt idx="57">
                  <c:v>38384</c:v>
                </c:pt>
                <c:pt idx="58">
                  <c:v>38355</c:v>
                </c:pt>
                <c:pt idx="59">
                  <c:v>38322</c:v>
                </c:pt>
                <c:pt idx="60">
                  <c:v>38292</c:v>
                </c:pt>
                <c:pt idx="61">
                  <c:v>38261</c:v>
                </c:pt>
                <c:pt idx="62">
                  <c:v>38231</c:v>
                </c:pt>
                <c:pt idx="63">
                  <c:v>38201</c:v>
                </c:pt>
                <c:pt idx="64">
                  <c:v>38169</c:v>
                </c:pt>
                <c:pt idx="65">
                  <c:v>38139</c:v>
                </c:pt>
                <c:pt idx="66">
                  <c:v>38110</c:v>
                </c:pt>
                <c:pt idx="67">
                  <c:v>38078</c:v>
                </c:pt>
                <c:pt idx="68">
                  <c:v>38047</c:v>
                </c:pt>
                <c:pt idx="69">
                  <c:v>38019</c:v>
                </c:pt>
                <c:pt idx="70">
                  <c:v>37988</c:v>
                </c:pt>
                <c:pt idx="71">
                  <c:v>37956</c:v>
                </c:pt>
                <c:pt idx="72">
                  <c:v>37928</c:v>
                </c:pt>
                <c:pt idx="73">
                  <c:v>37895</c:v>
                </c:pt>
                <c:pt idx="74">
                  <c:v>37866</c:v>
                </c:pt>
                <c:pt idx="75">
                  <c:v>37834</c:v>
                </c:pt>
                <c:pt idx="76">
                  <c:v>37803</c:v>
                </c:pt>
                <c:pt idx="77">
                  <c:v>37774</c:v>
                </c:pt>
                <c:pt idx="78">
                  <c:v>37742</c:v>
                </c:pt>
                <c:pt idx="79">
                  <c:v>37712</c:v>
                </c:pt>
                <c:pt idx="80">
                  <c:v>37683</c:v>
                </c:pt>
                <c:pt idx="81">
                  <c:v>37655</c:v>
                </c:pt>
                <c:pt idx="82">
                  <c:v>37623</c:v>
                </c:pt>
                <c:pt idx="83">
                  <c:v>37592</c:v>
                </c:pt>
                <c:pt idx="84">
                  <c:v>37561</c:v>
                </c:pt>
                <c:pt idx="85">
                  <c:v>37530</c:v>
                </c:pt>
                <c:pt idx="86">
                  <c:v>37502</c:v>
                </c:pt>
                <c:pt idx="87">
                  <c:v>37469</c:v>
                </c:pt>
                <c:pt idx="88">
                  <c:v>37438</c:v>
                </c:pt>
                <c:pt idx="89">
                  <c:v>37410</c:v>
                </c:pt>
                <c:pt idx="90">
                  <c:v>37377</c:v>
                </c:pt>
                <c:pt idx="91">
                  <c:v>37347</c:v>
                </c:pt>
                <c:pt idx="92">
                  <c:v>37316</c:v>
                </c:pt>
                <c:pt idx="93">
                  <c:v>37288</c:v>
                </c:pt>
                <c:pt idx="94">
                  <c:v>37258</c:v>
                </c:pt>
                <c:pt idx="95">
                  <c:v>37228</c:v>
                </c:pt>
                <c:pt idx="96">
                  <c:v>37196</c:v>
                </c:pt>
                <c:pt idx="97">
                  <c:v>37165</c:v>
                </c:pt>
                <c:pt idx="98">
                  <c:v>37138</c:v>
                </c:pt>
                <c:pt idx="99">
                  <c:v>37104</c:v>
                </c:pt>
                <c:pt idx="100">
                  <c:v>37074</c:v>
                </c:pt>
                <c:pt idx="101">
                  <c:v>37043</c:v>
                </c:pt>
                <c:pt idx="102">
                  <c:v>37012</c:v>
                </c:pt>
                <c:pt idx="103">
                  <c:v>36983</c:v>
                </c:pt>
                <c:pt idx="104">
                  <c:v>36951</c:v>
                </c:pt>
                <c:pt idx="105">
                  <c:v>36923</c:v>
                </c:pt>
                <c:pt idx="106">
                  <c:v>36893</c:v>
                </c:pt>
                <c:pt idx="107">
                  <c:v>36861</c:v>
                </c:pt>
                <c:pt idx="108">
                  <c:v>36831</c:v>
                </c:pt>
                <c:pt idx="109">
                  <c:v>36801</c:v>
                </c:pt>
                <c:pt idx="110">
                  <c:v>36770</c:v>
                </c:pt>
                <c:pt idx="111">
                  <c:v>36739</c:v>
                </c:pt>
                <c:pt idx="112">
                  <c:v>36710</c:v>
                </c:pt>
                <c:pt idx="113">
                  <c:v>36678</c:v>
                </c:pt>
                <c:pt idx="114">
                  <c:v>36647</c:v>
                </c:pt>
                <c:pt idx="115">
                  <c:v>36619</c:v>
                </c:pt>
                <c:pt idx="116">
                  <c:v>36586</c:v>
                </c:pt>
                <c:pt idx="117">
                  <c:v>36557</c:v>
                </c:pt>
                <c:pt idx="118">
                  <c:v>36528</c:v>
                </c:pt>
                <c:pt idx="119">
                  <c:v>36495</c:v>
                </c:pt>
                <c:pt idx="120">
                  <c:v>36465</c:v>
                </c:pt>
              </c:numCache>
            </c:numRef>
          </c:cat>
          <c:val>
            <c:numRef>
              <c:f>回归分析!$D$41:$D$161</c:f>
              <c:numCache>
                <c:formatCode>0.00_);[Red]\(0.00\)</c:formatCode>
                <c:ptCount val="121"/>
                <c:pt idx="0">
                  <c:v>194.34</c:v>
                </c:pt>
                <c:pt idx="1">
                  <c:v>188.5</c:v>
                </c:pt>
                <c:pt idx="2">
                  <c:v>185.35</c:v>
                </c:pt>
                <c:pt idx="3">
                  <c:v>168.21</c:v>
                </c:pt>
                <c:pt idx="4">
                  <c:v>163.38999999999999</c:v>
                </c:pt>
                <c:pt idx="5">
                  <c:v>142.43</c:v>
                </c:pt>
                <c:pt idx="6">
                  <c:v>135.81</c:v>
                </c:pt>
                <c:pt idx="7">
                  <c:v>125.83</c:v>
                </c:pt>
                <c:pt idx="8">
                  <c:v>105.12</c:v>
                </c:pt>
                <c:pt idx="9">
                  <c:v>89.31</c:v>
                </c:pt>
                <c:pt idx="10">
                  <c:v>90.13</c:v>
                </c:pt>
                <c:pt idx="11">
                  <c:v>85.35</c:v>
                </c:pt>
                <c:pt idx="12">
                  <c:v>92.67</c:v>
                </c:pt>
                <c:pt idx="13">
                  <c:v>107.59</c:v>
                </c:pt>
                <c:pt idx="14">
                  <c:v>113.66</c:v>
                </c:pt>
                <c:pt idx="15">
                  <c:v>169.53</c:v>
                </c:pt>
                <c:pt idx="16">
                  <c:v>158.94999999999999</c:v>
                </c:pt>
                <c:pt idx="17">
                  <c:v>167.44</c:v>
                </c:pt>
                <c:pt idx="18">
                  <c:v>188.75</c:v>
                </c:pt>
                <c:pt idx="19">
                  <c:v>173.95</c:v>
                </c:pt>
                <c:pt idx="20">
                  <c:v>143.5</c:v>
                </c:pt>
                <c:pt idx="21">
                  <c:v>125.02</c:v>
                </c:pt>
                <c:pt idx="22">
                  <c:v>135.36000000000001</c:v>
                </c:pt>
                <c:pt idx="23">
                  <c:v>198.08</c:v>
                </c:pt>
                <c:pt idx="24">
                  <c:v>182.22</c:v>
                </c:pt>
                <c:pt idx="25">
                  <c:v>189.95</c:v>
                </c:pt>
                <c:pt idx="26">
                  <c:v>153.47</c:v>
                </c:pt>
                <c:pt idx="27">
                  <c:v>138.47999999999999</c:v>
                </c:pt>
                <c:pt idx="28">
                  <c:v>131.76</c:v>
                </c:pt>
                <c:pt idx="29">
                  <c:v>122.04</c:v>
                </c:pt>
                <c:pt idx="30">
                  <c:v>121.19</c:v>
                </c:pt>
                <c:pt idx="31">
                  <c:v>99.8</c:v>
                </c:pt>
                <c:pt idx="32">
                  <c:v>92.91</c:v>
                </c:pt>
                <c:pt idx="33">
                  <c:v>84.61</c:v>
                </c:pt>
                <c:pt idx="34">
                  <c:v>85.73</c:v>
                </c:pt>
                <c:pt idx="35">
                  <c:v>84.84</c:v>
                </c:pt>
                <c:pt idx="36">
                  <c:v>91.66</c:v>
                </c:pt>
                <c:pt idx="37">
                  <c:v>81.08</c:v>
                </c:pt>
                <c:pt idx="38">
                  <c:v>76.98</c:v>
                </c:pt>
                <c:pt idx="39">
                  <c:v>67.849999999999994</c:v>
                </c:pt>
                <c:pt idx="40">
                  <c:v>67.959999999999994</c:v>
                </c:pt>
                <c:pt idx="41">
                  <c:v>57.27</c:v>
                </c:pt>
                <c:pt idx="42">
                  <c:v>59.77</c:v>
                </c:pt>
                <c:pt idx="43">
                  <c:v>70.39</c:v>
                </c:pt>
                <c:pt idx="44">
                  <c:v>62.72</c:v>
                </c:pt>
                <c:pt idx="45">
                  <c:v>68.489999999999995</c:v>
                </c:pt>
                <c:pt idx="46">
                  <c:v>75.510000000000005</c:v>
                </c:pt>
                <c:pt idx="47">
                  <c:v>71.89</c:v>
                </c:pt>
                <c:pt idx="48">
                  <c:v>67.819999999999993</c:v>
                </c:pt>
                <c:pt idx="49">
                  <c:v>57.59</c:v>
                </c:pt>
                <c:pt idx="50">
                  <c:v>53.61</c:v>
                </c:pt>
                <c:pt idx="51">
                  <c:v>46.89</c:v>
                </c:pt>
                <c:pt idx="52">
                  <c:v>42.65</c:v>
                </c:pt>
                <c:pt idx="53">
                  <c:v>36.81</c:v>
                </c:pt>
                <c:pt idx="54">
                  <c:v>39.76</c:v>
                </c:pt>
                <c:pt idx="55">
                  <c:v>36.06</c:v>
                </c:pt>
                <c:pt idx="56">
                  <c:v>41.67</c:v>
                </c:pt>
                <c:pt idx="57">
                  <c:v>44.86</c:v>
                </c:pt>
                <c:pt idx="58">
                  <c:v>38.450000000000003</c:v>
                </c:pt>
                <c:pt idx="59">
                  <c:v>32.200000000000003</c:v>
                </c:pt>
                <c:pt idx="60">
                  <c:v>33.53</c:v>
                </c:pt>
                <c:pt idx="61">
                  <c:v>26.2</c:v>
                </c:pt>
                <c:pt idx="62">
                  <c:v>19.38</c:v>
                </c:pt>
                <c:pt idx="63">
                  <c:v>17.25</c:v>
                </c:pt>
                <c:pt idx="64">
                  <c:v>16.170000000000002</c:v>
                </c:pt>
                <c:pt idx="65">
                  <c:v>16.27</c:v>
                </c:pt>
                <c:pt idx="66">
                  <c:v>14.03</c:v>
                </c:pt>
                <c:pt idx="67">
                  <c:v>12.89</c:v>
                </c:pt>
                <c:pt idx="68">
                  <c:v>13.52</c:v>
                </c:pt>
                <c:pt idx="69">
                  <c:v>11.96</c:v>
                </c:pt>
                <c:pt idx="70">
                  <c:v>11.28</c:v>
                </c:pt>
                <c:pt idx="71">
                  <c:v>10.69</c:v>
                </c:pt>
                <c:pt idx="72">
                  <c:v>10.45</c:v>
                </c:pt>
                <c:pt idx="73">
                  <c:v>11.44</c:v>
                </c:pt>
                <c:pt idx="74">
                  <c:v>10.36</c:v>
                </c:pt>
                <c:pt idx="75">
                  <c:v>11.31</c:v>
                </c:pt>
                <c:pt idx="76">
                  <c:v>10.54</c:v>
                </c:pt>
                <c:pt idx="77">
                  <c:v>9.5299999999999994</c:v>
                </c:pt>
                <c:pt idx="78">
                  <c:v>8.98</c:v>
                </c:pt>
                <c:pt idx="79">
                  <c:v>7.11</c:v>
                </c:pt>
                <c:pt idx="80">
                  <c:v>7.07</c:v>
                </c:pt>
                <c:pt idx="81">
                  <c:v>7.51</c:v>
                </c:pt>
                <c:pt idx="82">
                  <c:v>7.18</c:v>
                </c:pt>
                <c:pt idx="83">
                  <c:v>7.16</c:v>
                </c:pt>
                <c:pt idx="84">
                  <c:v>7.75</c:v>
                </c:pt>
                <c:pt idx="85">
                  <c:v>8.0299999999999994</c:v>
                </c:pt>
                <c:pt idx="86">
                  <c:v>7.25</c:v>
                </c:pt>
                <c:pt idx="87">
                  <c:v>7.38</c:v>
                </c:pt>
                <c:pt idx="88">
                  <c:v>7.63</c:v>
                </c:pt>
                <c:pt idx="89">
                  <c:v>8.86</c:v>
                </c:pt>
                <c:pt idx="90">
                  <c:v>11.65</c:v>
                </c:pt>
                <c:pt idx="91">
                  <c:v>12.14</c:v>
                </c:pt>
                <c:pt idx="92">
                  <c:v>11.84</c:v>
                </c:pt>
                <c:pt idx="93">
                  <c:v>10.85</c:v>
                </c:pt>
                <c:pt idx="94">
                  <c:v>12.36</c:v>
                </c:pt>
                <c:pt idx="95">
                  <c:v>10.95</c:v>
                </c:pt>
                <c:pt idx="96">
                  <c:v>10.65</c:v>
                </c:pt>
                <c:pt idx="97">
                  <c:v>8.7799999999999994</c:v>
                </c:pt>
                <c:pt idx="98">
                  <c:v>7.76</c:v>
                </c:pt>
                <c:pt idx="99">
                  <c:v>9.27</c:v>
                </c:pt>
                <c:pt idx="100">
                  <c:v>9.4</c:v>
                </c:pt>
                <c:pt idx="101">
                  <c:v>11.62</c:v>
                </c:pt>
                <c:pt idx="102">
                  <c:v>9.98</c:v>
                </c:pt>
                <c:pt idx="103">
                  <c:v>12.74</c:v>
                </c:pt>
                <c:pt idx="104">
                  <c:v>11.03</c:v>
                </c:pt>
                <c:pt idx="105">
                  <c:v>9.1199999999999992</c:v>
                </c:pt>
                <c:pt idx="106">
                  <c:v>10.81</c:v>
                </c:pt>
                <c:pt idx="107">
                  <c:v>7.44</c:v>
                </c:pt>
                <c:pt idx="108">
                  <c:v>8.25</c:v>
                </c:pt>
                <c:pt idx="109">
                  <c:v>9.7799999999999994</c:v>
                </c:pt>
                <c:pt idx="110">
                  <c:v>12.88</c:v>
                </c:pt>
                <c:pt idx="111">
                  <c:v>30.47</c:v>
                </c:pt>
                <c:pt idx="112">
                  <c:v>25.41</c:v>
                </c:pt>
                <c:pt idx="113">
                  <c:v>26.19</c:v>
                </c:pt>
                <c:pt idx="114">
                  <c:v>21</c:v>
                </c:pt>
                <c:pt idx="115">
                  <c:v>31.01</c:v>
                </c:pt>
                <c:pt idx="116">
                  <c:v>33.950000000000003</c:v>
                </c:pt>
                <c:pt idx="117">
                  <c:v>28.66</c:v>
                </c:pt>
                <c:pt idx="118">
                  <c:v>25.94</c:v>
                </c:pt>
                <c:pt idx="119">
                  <c:v>25.7</c:v>
                </c:pt>
                <c:pt idx="120">
                  <c:v>24.47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2547072"/>
        <c:axId val="822547632"/>
      </c:lineChart>
      <c:dateAx>
        <c:axId val="822545952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822546512"/>
        <c:crosses val="autoZero"/>
        <c:auto val="1"/>
        <c:lblOffset val="100"/>
        <c:baseTimeUnit val="days"/>
      </c:dateAx>
      <c:valAx>
        <c:axId val="822546512"/>
        <c:scaling>
          <c:orientation val="minMax"/>
        </c:scaling>
        <c:delete val="0"/>
        <c:axPos val="l"/>
        <c:numFmt formatCode="0_ 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822545952"/>
        <c:crosses val="autoZero"/>
        <c:crossBetween val="between"/>
      </c:valAx>
      <c:dateAx>
        <c:axId val="822547072"/>
        <c:scaling>
          <c:orientation val="minMax"/>
        </c:scaling>
        <c:delete val="1"/>
        <c:axPos val="b"/>
        <c:numFmt formatCode="[$-409]mmm\-yy;@" sourceLinked="1"/>
        <c:majorTickMark val="out"/>
        <c:minorTickMark val="none"/>
        <c:tickLblPos val="nextTo"/>
        <c:crossAx val="822547632"/>
        <c:crosses val="autoZero"/>
        <c:auto val="1"/>
        <c:lblOffset val="100"/>
        <c:baseTimeUnit val="days"/>
      </c:dateAx>
      <c:valAx>
        <c:axId val="822547632"/>
        <c:scaling>
          <c:orientation val="minMax"/>
        </c:scaling>
        <c:delete val="0"/>
        <c:axPos val="r"/>
        <c:numFmt formatCode="0_ 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822547072"/>
        <c:crosses val="max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5000043596616206"/>
          <c:y val="5.8823683008029246E-2"/>
          <c:w val="0.32857200155552729"/>
          <c:h val="0.1497330112931653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 alignWithMargins="0"/>
    <c:pageMargins b="0.75000000000000044" l="0.7000000000000004" r="0.7000000000000004" t="0.75000000000000044" header="0.30000000000000021" footer="0.30000000000000021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176440359773944"/>
          <c:y val="8.429123859850883E-2"/>
          <c:w val="0.65773402090623134"/>
          <c:h val="0.64883739031429422"/>
        </c:manualLayout>
      </c:layout>
      <c:scatterChart>
        <c:scatterStyle val="lineMarker"/>
        <c:varyColors val="0"/>
        <c:ser>
          <c:idx val="0"/>
          <c:order val="0"/>
          <c:tx>
            <c:strRef>
              <c:f>证券市场线!$W$90</c:f>
              <c:strCache>
                <c:ptCount val="1"/>
                <c:pt idx="0">
                  <c:v>期望回报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rgbClr val="4F81BD"/>
              </a:solidFill>
              <a:ln w="9525">
                <a:noFill/>
              </a:ln>
            </c:spPr>
          </c:marker>
          <c:trendline>
            <c:spPr>
              <a:ln w="3175">
                <a:solidFill>
                  <a:srgbClr val="003366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 val="-0.12218051804722743"/>
                  <c:y val="-9.1276790401199834E-2"/>
                </c:manualLayout>
              </c:layout>
              <c:numFmt formatCode="0.000_ 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证券市场线!$X$89:$AD$89</c:f>
              <c:numCache>
                <c:formatCode>General</c:formatCode>
                <c:ptCount val="7"/>
                <c:pt idx="0">
                  <c:v>0.73991760410316432</c:v>
                </c:pt>
                <c:pt idx="1">
                  <c:v>0.76879795081076197</c:v>
                </c:pt>
                <c:pt idx="2">
                  <c:v>1.2343726597246574</c:v>
                </c:pt>
                <c:pt idx="3">
                  <c:v>1.154776402499303</c:v>
                </c:pt>
                <c:pt idx="4">
                  <c:v>1.0569286929211676</c:v>
                </c:pt>
                <c:pt idx="5">
                  <c:v>1.0043964582027818</c:v>
                </c:pt>
                <c:pt idx="6">
                  <c:v>1.0408102317381647</c:v>
                </c:pt>
              </c:numCache>
            </c:numRef>
          </c:xVal>
          <c:yVal>
            <c:numRef>
              <c:f>证券市场线!$X$90:$AD$90</c:f>
              <c:numCache>
                <c:formatCode>General</c:formatCode>
                <c:ptCount val="7"/>
                <c:pt idx="0">
                  <c:v>0.22152416732656446</c:v>
                </c:pt>
                <c:pt idx="1">
                  <c:v>0.30137127718980911</c:v>
                </c:pt>
                <c:pt idx="2">
                  <c:v>0.49402432740934837</c:v>
                </c:pt>
                <c:pt idx="3">
                  <c:v>0.72516095868907382</c:v>
                </c:pt>
                <c:pt idx="4">
                  <c:v>0.36669770942802193</c:v>
                </c:pt>
                <c:pt idx="5">
                  <c:v>0.44576145855573962</c:v>
                </c:pt>
                <c:pt idx="6">
                  <c:v>0.34029711211508706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2550992"/>
        <c:axId val="822551552"/>
      </c:scatterChart>
      <c:valAx>
        <c:axId val="822550992"/>
        <c:scaling>
          <c:orientation val="minMax"/>
        </c:scaling>
        <c:delete val="0"/>
        <c:axPos val="b"/>
        <c:title>
          <c:tx>
            <c:strRef>
              <c:f>证券市场线!$B$88</c:f>
              <c:strCache>
                <c:ptCount val="1"/>
                <c:pt idx="0">
                  <c:v>Beta</c:v>
                </c:pt>
              </c:strCache>
            </c:strRef>
          </c:tx>
          <c:overlay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b="0"/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822551552"/>
        <c:crosses val="autoZero"/>
        <c:crossBetween val="midCat"/>
      </c:valAx>
      <c:valAx>
        <c:axId val="822551552"/>
        <c:scaling>
          <c:orientation val="minMax"/>
          <c:min val="0"/>
        </c:scaling>
        <c:delete val="0"/>
        <c:axPos val="l"/>
        <c:title>
          <c:tx>
            <c:strRef>
              <c:f>证券市场线!$B$89</c:f>
              <c:strCache>
                <c:ptCount val="1"/>
                <c:pt idx="0">
                  <c:v>期望回报</c:v>
                </c:pt>
              </c:strCache>
            </c:strRef>
          </c:tx>
          <c:layout>
            <c:manualLayout>
              <c:xMode val="edge"/>
              <c:yMode val="edge"/>
              <c:x val="1.8506466812130411E-2"/>
              <c:y val="0.2110852008883505"/>
            </c:manualLayout>
          </c:layout>
          <c:overlay val="0"/>
          <c:spPr>
            <a:noFill/>
            <a:ln w="25400">
              <a:noFill/>
            </a:ln>
          </c:spPr>
          <c:txPr>
            <a:bodyPr rot="0" vert="wordArtVertRtl"/>
            <a:lstStyle/>
            <a:p>
              <a:pPr>
                <a:defRPr sz="900" b="0"/>
              </a:pPr>
              <a:endParaRPr lang="zh-CN"/>
            </a:p>
          </c:txPr>
        </c:title>
        <c:numFmt formatCode="0.0_ 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822550992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txPr>
    <a:bodyPr/>
    <a:lstStyle/>
    <a:p>
      <a:pPr>
        <a:defRPr sz="900"/>
      </a:pPr>
      <a:endParaRPr lang="zh-CN"/>
    </a:p>
  </c:txPr>
  <c:printSettings>
    <c:headerFooter alignWithMargins="0"/>
    <c:pageMargins b="0.75000000000000322" l="0.70000000000000062" r="0.70000000000000062" t="0.75000000000000322" header="0.30000000000000032" footer="0.30000000000000032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333647470633859"/>
          <c:y val="7.5143957259149824E-2"/>
          <c:w val="0.57151852287120497"/>
          <c:h val="0.68471481673928203"/>
        </c:manualLayout>
      </c:layout>
      <c:scatterChart>
        <c:scatterStyle val="lineMarker"/>
        <c:varyColors val="0"/>
        <c:ser>
          <c:idx val="0"/>
          <c:order val="0"/>
          <c:tx>
            <c:strRef>
              <c:f>证券市场线!$B$70</c:f>
              <c:strCache>
                <c:ptCount val="1"/>
                <c:pt idx="0">
                  <c:v>SML期望回报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trendline>
            <c:spPr>
              <a:ln w="3175">
                <a:solidFill>
                  <a:srgbClr val="000000"/>
                </a:solidFill>
                <a:prstDash val="lgDash"/>
              </a:ln>
            </c:spPr>
            <c:trendlineType val="linear"/>
            <c:dispRSqr val="0"/>
            <c:dispEq val="0"/>
          </c:trendline>
          <c:xVal>
            <c:numRef>
              <c:f>证券市场线!$C$69:$I$69</c:f>
              <c:numCache>
                <c:formatCode>0.00_ </c:formatCode>
                <c:ptCount val="7"/>
                <c:pt idx="0" formatCode="0.000_ ">
                  <c:v>0.87859087683189652</c:v>
                </c:pt>
                <c:pt idx="1">
                  <c:v>0.92807458307565116</c:v>
                </c:pt>
                <c:pt idx="2">
                  <c:v>1.4396318669204606</c:v>
                </c:pt>
                <c:pt idx="3">
                  <c:v>1.1933783694190816</c:v>
                </c:pt>
                <c:pt idx="4">
                  <c:v>1.1166076323802965</c:v>
                </c:pt>
                <c:pt idx="5">
                  <c:v>1.1446349482822424</c:v>
                </c:pt>
                <c:pt idx="6">
                  <c:v>1.3797465743047821</c:v>
                </c:pt>
              </c:numCache>
            </c:numRef>
          </c:xVal>
          <c:yVal>
            <c:numRef>
              <c:f>证券市场线!$C$70:$I$70</c:f>
              <c:numCache>
                <c:formatCode>0.000_ </c:formatCode>
                <c:ptCount val="7"/>
                <c:pt idx="0">
                  <c:v>0.18523396905339778</c:v>
                </c:pt>
                <c:pt idx="1">
                  <c:v>0.19454022228426576</c:v>
                </c:pt>
                <c:pt idx="2">
                  <c:v>0.29074727682670243</c:v>
                </c:pt>
                <c:pt idx="3">
                  <c:v>0.2444351150931825</c:v>
                </c:pt>
                <c:pt idx="4">
                  <c:v>0.22999707126348287</c:v>
                </c:pt>
                <c:pt idx="5">
                  <c:v>0.2352680850772059</c:v>
                </c:pt>
                <c:pt idx="6">
                  <c:v>0.2794848282311817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证券市场线!$B$71</c:f>
              <c:strCache>
                <c:ptCount val="1"/>
                <c:pt idx="0">
                  <c:v>历史回报均值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40404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trendline>
            <c:spPr>
              <a:ln w="3175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 val="0.26169232577271134"/>
                  <c:y val="-0.14244427568381371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宋体"/>
                      <a:ea typeface="宋体"/>
                      <a:cs typeface="宋体"/>
                    </a:defRPr>
                  </a:pPr>
                  <a:endParaRPr lang="zh-CN"/>
                </a:p>
              </c:txPr>
            </c:trendlineLbl>
          </c:trendline>
          <c:xVal>
            <c:numRef>
              <c:f>证券市场线!$C$69:$I$69</c:f>
              <c:numCache>
                <c:formatCode>0.00_ </c:formatCode>
                <c:ptCount val="7"/>
                <c:pt idx="0" formatCode="0.000_ ">
                  <c:v>0.87859087683189652</c:v>
                </c:pt>
                <c:pt idx="1">
                  <c:v>0.92807458307565116</c:v>
                </c:pt>
                <c:pt idx="2">
                  <c:v>1.4396318669204606</c:v>
                </c:pt>
                <c:pt idx="3">
                  <c:v>1.1933783694190816</c:v>
                </c:pt>
                <c:pt idx="4">
                  <c:v>1.1166076323802965</c:v>
                </c:pt>
                <c:pt idx="5">
                  <c:v>1.1446349482822424</c:v>
                </c:pt>
                <c:pt idx="6">
                  <c:v>1.3797465743047821</c:v>
                </c:pt>
              </c:numCache>
            </c:numRef>
          </c:xVal>
          <c:yVal>
            <c:numRef>
              <c:f>证券市场线!$C$71:$I$71</c:f>
              <c:numCache>
                <c:formatCode>0.000_ </c:formatCode>
                <c:ptCount val="7"/>
                <c:pt idx="0">
                  <c:v>0.22152416732656446</c:v>
                </c:pt>
                <c:pt idx="1">
                  <c:v>0.30137127718980911</c:v>
                </c:pt>
                <c:pt idx="2">
                  <c:v>0.49402432740934837</c:v>
                </c:pt>
                <c:pt idx="3">
                  <c:v>0.72516095868907382</c:v>
                </c:pt>
                <c:pt idx="4">
                  <c:v>0.36669770942802193</c:v>
                </c:pt>
                <c:pt idx="5">
                  <c:v>0.44576145855573962</c:v>
                </c:pt>
                <c:pt idx="6">
                  <c:v>0.34029711211508706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2554912"/>
        <c:axId val="822555472"/>
      </c:scatterChart>
      <c:valAx>
        <c:axId val="822554912"/>
        <c:scaling>
          <c:orientation val="minMax"/>
          <c:min val="0.8"/>
        </c:scaling>
        <c:delete val="0"/>
        <c:axPos val="b"/>
        <c:title>
          <c:tx>
            <c:strRef>
              <c:f>证券市场线!$B$69</c:f>
              <c:strCache>
                <c:ptCount val="1"/>
                <c:pt idx="0">
                  <c:v>Beta</c:v>
                </c:pt>
              </c:strCache>
            </c:strRef>
          </c:tx>
          <c:layout/>
          <c:overlay val="0"/>
          <c:spPr>
            <a:noFill/>
            <a:ln w="25400">
              <a:noFill/>
            </a:ln>
          </c:spPr>
        </c:title>
        <c:numFmt formatCode="0.0_ 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822555472"/>
        <c:crosses val="autoZero"/>
        <c:crossBetween val="midCat"/>
      </c:valAx>
      <c:valAx>
        <c:axId val="822555472"/>
        <c:scaling>
          <c:orientation val="minMax"/>
        </c:scaling>
        <c:delete val="0"/>
        <c:axPos val="l"/>
        <c:title>
          <c:tx>
            <c:strRef>
              <c:f>证券市场线!$B$67</c:f>
              <c:strCache>
                <c:ptCount val="1"/>
                <c:pt idx="0">
                  <c:v>期望回报</c:v>
                </c:pt>
              </c:strCache>
            </c:strRef>
          </c:tx>
          <c:layout/>
          <c:overlay val="0"/>
          <c:spPr>
            <a:noFill/>
            <a:ln w="25400">
              <a:noFill/>
            </a:ln>
          </c:spPr>
          <c:txPr>
            <a:bodyPr rot="0" vert="wordArtVertRtl"/>
            <a:lstStyle/>
            <a:p>
              <a:pPr>
                <a:defRPr/>
              </a:pPr>
              <a:endParaRPr lang="zh-CN"/>
            </a:p>
          </c:txPr>
        </c:title>
        <c:numFmt formatCode="0.0_ 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822554912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7149004907390162"/>
          <c:y val="0.37948907997335724"/>
          <c:w val="0.21593335612666267"/>
          <c:h val="0.24615507890163713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 alignWithMargins="0"/>
    <c:pageMargins b="0.75000000000000311" l="0.70000000000000062" r="0.70000000000000062" t="0.75000000000000311" header="0.30000000000000032" footer="0.30000000000000032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578258967629045"/>
          <c:y val="8.8115235595550567E-2"/>
          <c:w val="0.6891767279090113"/>
          <c:h val="0.62072678415198101"/>
        </c:manualLayout>
      </c:layout>
      <c:scatterChart>
        <c:scatterStyle val="lineMarker"/>
        <c:varyColors val="0"/>
        <c:ser>
          <c:idx val="0"/>
          <c:order val="0"/>
          <c:tx>
            <c:strRef>
              <c:f>证券市场线!$B$89</c:f>
              <c:strCache>
                <c:ptCount val="1"/>
                <c:pt idx="0">
                  <c:v>期望回报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2.3999562554680665E-2"/>
                  <c:y val="-7.9782152230971126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zh-CN"/>
                </a:p>
              </c:txPr>
            </c:trendlineLbl>
          </c:trendline>
          <c:xVal>
            <c:numRef>
              <c:f>证券市场线!$C$88:$I$88</c:f>
              <c:numCache>
                <c:formatCode>0.00_ </c:formatCode>
                <c:ptCount val="7"/>
                <c:pt idx="0" formatCode="0.000_ ">
                  <c:v>0.34985191332989041</c:v>
                </c:pt>
                <c:pt idx="1">
                  <c:v>0.48700118740207005</c:v>
                </c:pt>
                <c:pt idx="2">
                  <c:v>0.81797368660837122</c:v>
                </c:pt>
                <c:pt idx="3">
                  <c:v>1.215025711400932</c:v>
                </c:pt>
                <c:pt idx="4">
                  <c:v>0.59921020366416988</c:v>
                </c:pt>
                <c:pt idx="5">
                  <c:v>0.73502921862335135</c:v>
                </c:pt>
                <c:pt idx="6">
                  <c:v>0.55390185748364784</c:v>
                </c:pt>
              </c:numCache>
            </c:numRef>
          </c:xVal>
          <c:yVal>
            <c:numRef>
              <c:f>证券市场线!$C$89:$I$89</c:f>
              <c:numCache>
                <c:formatCode>0.00_ </c:formatCode>
                <c:ptCount val="7"/>
                <c:pt idx="0">
                  <c:v>0.22152416732656446</c:v>
                </c:pt>
                <c:pt idx="1">
                  <c:v>0.30137127718980911</c:v>
                </c:pt>
                <c:pt idx="2">
                  <c:v>0.49402432740934837</c:v>
                </c:pt>
                <c:pt idx="3">
                  <c:v>0.72516095868907382</c:v>
                </c:pt>
                <c:pt idx="4">
                  <c:v>0.36669770942802193</c:v>
                </c:pt>
                <c:pt idx="5">
                  <c:v>0.44576145855573962</c:v>
                </c:pt>
                <c:pt idx="6">
                  <c:v>0.34029711211508706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2558272"/>
        <c:axId val="822558832"/>
      </c:scatterChart>
      <c:valAx>
        <c:axId val="822558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证券市场线!$B$88</c:f>
              <c:strCache>
                <c:ptCount val="1"/>
                <c:pt idx="0">
                  <c:v>Beta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.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822558832"/>
        <c:crosses val="autoZero"/>
        <c:crossBetween val="midCat"/>
      </c:valAx>
      <c:valAx>
        <c:axId val="822558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证券市场线!$B$89</c:f>
              <c:strCache>
                <c:ptCount val="1"/>
                <c:pt idx="0">
                  <c:v>期望回报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.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822558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0.750000000000003" l="0.70000000000000062" r="0.70000000000000062" t="0.750000000000003" header="0.30000000000000032" footer="0.30000000000000032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证券市场线!$C$87:$I$87</c:f>
              <c:strCache>
                <c:ptCount val="7"/>
                <c:pt idx="0">
                  <c:v>招商</c:v>
                </c:pt>
                <c:pt idx="1">
                  <c:v>浦发</c:v>
                </c:pt>
                <c:pt idx="2">
                  <c:v>中信证</c:v>
                </c:pt>
                <c:pt idx="3">
                  <c:v>中金</c:v>
                </c:pt>
                <c:pt idx="4">
                  <c:v>三一</c:v>
                </c:pt>
                <c:pt idx="5">
                  <c:v>海螺</c:v>
                </c:pt>
                <c:pt idx="6">
                  <c:v>雅戈尔</c:v>
                </c:pt>
              </c:strCache>
            </c:strRef>
          </c:cat>
          <c:val>
            <c:numRef>
              <c:f>证券市场线!$C$90:$I$90</c:f>
              <c:numCache>
                <c:formatCode>0.000_ </c:formatCode>
                <c:ptCount val="7"/>
                <c:pt idx="0">
                  <c:v>-0.19055636105770626</c:v>
                </c:pt>
                <c:pt idx="1">
                  <c:v>0.24932362794845131</c:v>
                </c:pt>
                <c:pt idx="2">
                  <c:v>5.1003230888852523E-2</c:v>
                </c:pt>
                <c:pt idx="3">
                  <c:v>0.53309790456949435</c:v>
                </c:pt>
                <c:pt idx="4">
                  <c:v>0.1553421198737944</c:v>
                </c:pt>
                <c:pt idx="5">
                  <c:v>0.28126337700051596</c:v>
                </c:pt>
                <c:pt idx="6">
                  <c:v>-7.9473899223402228E-2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823207424"/>
        <c:axId val="823207984"/>
      </c:barChart>
      <c:catAx>
        <c:axId val="823207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823207984"/>
        <c:crosses val="autoZero"/>
        <c:auto val="1"/>
        <c:lblAlgn val="ctr"/>
        <c:lblOffset val="100"/>
        <c:noMultiLvlLbl val="0"/>
      </c:catAx>
      <c:valAx>
        <c:axId val="82320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823207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0.750000000000003" l="0.70000000000000062" r="0.70000000000000062" t="0.750000000000003" header="0.30000000000000032" footer="0.30000000000000032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Spin" dx="15" fmlaLink="J17" max="60" page="10" val="31"/>
</file>

<file path=xl/ctrlProps/ctrlProp2.xml><?xml version="1.0" encoding="utf-8"?>
<formControlPr xmlns="http://schemas.microsoft.com/office/spreadsheetml/2009/9/main" objectType="Spin" dx="15" fmlaLink="J19" max="60" page="10" val="45"/>
</file>

<file path=xl/ctrlProps/ctrlProp3.xml><?xml version="1.0" encoding="utf-8"?>
<formControlPr xmlns="http://schemas.microsoft.com/office/spreadsheetml/2009/9/main" objectType="Spin" dx="15" fmlaLink="#REF!" max="60" page="10" val="0"/>
</file>

<file path=xl/ctrlProps/ctrlProp4.xml><?xml version="1.0" encoding="utf-8"?>
<formControlPr xmlns="http://schemas.microsoft.com/office/spreadsheetml/2009/9/main" objectType="Spin" dx="15" fmlaLink="#REF!" max="60" page="10" val="0"/>
</file>

<file path=xl/ctrlProps/ctrlProp5.xml><?xml version="1.0" encoding="utf-8"?>
<formControlPr xmlns="http://schemas.microsoft.com/office/spreadsheetml/2009/9/main" objectType="Drop" dropLines="30" dropStyle="combo" dx="16" fmlaLink="$C$2" fmlaRange="$AA$2:$AA$31" sel="2" val="0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123824</xdr:colOff>
      <xdr:row>1</xdr:row>
      <xdr:rowOff>85725</xdr:rowOff>
    </xdr:from>
    <xdr:to>
      <xdr:col>15</xdr:col>
      <xdr:colOff>19049</xdr:colOff>
      <xdr:row>27</xdr:row>
      <xdr:rowOff>85725</xdr:rowOff>
    </xdr:to>
    <xdr:graphicFrame macro="">
      <xdr:nvGraphicFramePr>
        <xdr:cNvPr id="1027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0</xdr:row>
      <xdr:rowOff>257175</xdr:rowOff>
    </xdr:from>
    <xdr:to>
      <xdr:col>9</xdr:col>
      <xdr:colOff>590550</xdr:colOff>
      <xdr:row>11</xdr:row>
      <xdr:rowOff>85725</xdr:rowOff>
    </xdr:to>
    <xdr:graphicFrame macro="">
      <xdr:nvGraphicFramePr>
        <xdr:cNvPr id="633865" name="图表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590550</xdr:colOff>
      <xdr:row>0</xdr:row>
      <xdr:rowOff>257175</xdr:rowOff>
    </xdr:from>
    <xdr:to>
      <xdr:col>14</xdr:col>
      <xdr:colOff>114300</xdr:colOff>
      <xdr:row>11</xdr:row>
      <xdr:rowOff>85725</xdr:rowOff>
    </xdr:to>
    <xdr:graphicFrame macro="">
      <xdr:nvGraphicFramePr>
        <xdr:cNvPr id="633866" name="图表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15</xdr:row>
          <xdr:rowOff>142875</xdr:rowOff>
        </xdr:from>
        <xdr:to>
          <xdr:col>10</xdr:col>
          <xdr:colOff>66675</xdr:colOff>
          <xdr:row>17</xdr:row>
          <xdr:rowOff>66675</xdr:rowOff>
        </xdr:to>
        <xdr:sp macro="" textlink="">
          <xdr:nvSpPr>
            <xdr:cNvPr id="633857" name="Spinner 1" hidden="1">
              <a:extLst>
                <a:ext uri="{63B3BB69-23CF-44E3-9099-C40C66FF867C}">
                  <a14:compatExt spid="_x0000_s633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17</xdr:row>
          <xdr:rowOff>114300</xdr:rowOff>
        </xdr:from>
        <xdr:to>
          <xdr:col>10</xdr:col>
          <xdr:colOff>57150</xdr:colOff>
          <xdr:row>19</xdr:row>
          <xdr:rowOff>47625</xdr:rowOff>
        </xdr:to>
        <xdr:sp macro="" textlink="">
          <xdr:nvSpPr>
            <xdr:cNvPr id="633858" name="Spinner 2" hidden="1">
              <a:extLst>
                <a:ext uri="{63B3BB69-23CF-44E3-9099-C40C66FF867C}">
                  <a14:compatExt spid="_x0000_s633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29</xdr:col>
      <xdr:colOff>600075</xdr:colOff>
      <xdr:row>20</xdr:row>
      <xdr:rowOff>19050</xdr:rowOff>
    </xdr:from>
    <xdr:to>
      <xdr:col>34</xdr:col>
      <xdr:colOff>752475</xdr:colOff>
      <xdr:row>32</xdr:row>
      <xdr:rowOff>95250</xdr:rowOff>
    </xdr:to>
    <xdr:graphicFrame macro="">
      <xdr:nvGraphicFramePr>
        <xdr:cNvPr id="633867" name="图表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20</xdr:row>
      <xdr:rowOff>57150</xdr:rowOff>
    </xdr:from>
    <xdr:to>
      <xdr:col>15</xdr:col>
      <xdr:colOff>276225</xdr:colOff>
      <xdr:row>46</xdr:row>
      <xdr:rowOff>0</xdr:rowOff>
    </xdr:to>
    <xdr:graphicFrame macro="">
      <xdr:nvGraphicFramePr>
        <xdr:cNvPr id="635909" name="图表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390525</xdr:colOff>
          <xdr:row>11</xdr:row>
          <xdr:rowOff>0</xdr:rowOff>
        </xdr:from>
        <xdr:to>
          <xdr:col>11</xdr:col>
          <xdr:colOff>85725</xdr:colOff>
          <xdr:row>11</xdr:row>
          <xdr:rowOff>0</xdr:rowOff>
        </xdr:to>
        <xdr:sp macro="" textlink="">
          <xdr:nvSpPr>
            <xdr:cNvPr id="635905" name="Spinner 1" hidden="1">
              <a:extLst>
                <a:ext uri="{63B3BB69-23CF-44E3-9099-C40C66FF867C}">
                  <a14:compatExt spid="_x0000_s6359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390525</xdr:colOff>
          <xdr:row>11</xdr:row>
          <xdr:rowOff>0</xdr:rowOff>
        </xdr:from>
        <xdr:to>
          <xdr:col>11</xdr:col>
          <xdr:colOff>66675</xdr:colOff>
          <xdr:row>11</xdr:row>
          <xdr:rowOff>0</xdr:rowOff>
        </xdr:to>
        <xdr:sp macro="" textlink="">
          <xdr:nvSpPr>
            <xdr:cNvPr id="635906" name="Spinner 2" hidden="1">
              <a:extLst>
                <a:ext uri="{63B3BB69-23CF-44E3-9099-C40C66FF867C}">
                  <a14:compatExt spid="_x0000_s6359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1</xdr:row>
      <xdr:rowOff>47625</xdr:rowOff>
    </xdr:from>
    <xdr:to>
      <xdr:col>10</xdr:col>
      <xdr:colOff>171450</xdr:colOff>
      <xdr:row>11</xdr:row>
      <xdr:rowOff>95250</xdr:rowOff>
    </xdr:to>
    <xdr:graphicFrame macro="">
      <xdr:nvGraphicFramePr>
        <xdr:cNvPr id="2066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371475</xdr:colOff>
      <xdr:row>11</xdr:row>
      <xdr:rowOff>95250</xdr:rowOff>
    </xdr:from>
    <xdr:to>
      <xdr:col>10</xdr:col>
      <xdr:colOff>171450</xdr:colOff>
      <xdr:row>22</xdr:row>
      <xdr:rowOff>95250</xdr:rowOff>
    </xdr:to>
    <xdr:graphicFrame macro="">
      <xdr:nvGraphicFramePr>
        <xdr:cNvPr id="20665" name="图表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371475</xdr:colOff>
      <xdr:row>22</xdr:row>
      <xdr:rowOff>95250</xdr:rowOff>
    </xdr:from>
    <xdr:to>
      <xdr:col>10</xdr:col>
      <xdr:colOff>171450</xdr:colOff>
      <xdr:row>33</xdr:row>
      <xdr:rowOff>95250</xdr:rowOff>
    </xdr:to>
    <xdr:graphicFrame macro="">
      <xdr:nvGraphicFramePr>
        <xdr:cNvPr id="20666" name="图表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</xdr:row>
          <xdr:rowOff>28575</xdr:rowOff>
        </xdr:from>
        <xdr:to>
          <xdr:col>1</xdr:col>
          <xdr:colOff>857250</xdr:colOff>
          <xdr:row>1</xdr:row>
          <xdr:rowOff>219075</xdr:rowOff>
        </xdr:to>
        <xdr:sp macro="" textlink="">
          <xdr:nvSpPr>
            <xdr:cNvPr id="20657" name="Drop Down 177" hidden="1">
              <a:extLst>
                <a:ext uri="{63B3BB69-23CF-44E3-9099-C40C66FF867C}">
                  <a14:compatExt spid="_x0000_s20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295275</xdr:colOff>
      <xdr:row>91</xdr:row>
      <xdr:rowOff>95250</xdr:rowOff>
    </xdr:from>
    <xdr:to>
      <xdr:col>26</xdr:col>
      <xdr:colOff>695325</xdr:colOff>
      <xdr:row>102</xdr:row>
      <xdr:rowOff>0</xdr:rowOff>
    </xdr:to>
    <xdr:graphicFrame macro="">
      <xdr:nvGraphicFramePr>
        <xdr:cNvPr id="637962" name="图表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72</xdr:row>
      <xdr:rowOff>133350</xdr:rowOff>
    </xdr:from>
    <xdr:to>
      <xdr:col>8</xdr:col>
      <xdr:colOff>304800</xdr:colOff>
      <xdr:row>84</xdr:row>
      <xdr:rowOff>19050</xdr:rowOff>
    </xdr:to>
    <xdr:graphicFrame macro="">
      <xdr:nvGraphicFramePr>
        <xdr:cNvPr id="637963" name="图表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257175</xdr:colOff>
      <xdr:row>90</xdr:row>
      <xdr:rowOff>152400</xdr:rowOff>
    </xdr:from>
    <xdr:to>
      <xdr:col>4</xdr:col>
      <xdr:colOff>390525</xdr:colOff>
      <xdr:row>100</xdr:row>
      <xdr:rowOff>28575</xdr:rowOff>
    </xdr:to>
    <xdr:graphicFrame macro="">
      <xdr:nvGraphicFramePr>
        <xdr:cNvPr id="637964" name="图表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390525</xdr:colOff>
      <xdr:row>90</xdr:row>
      <xdr:rowOff>152400</xdr:rowOff>
    </xdr:from>
    <xdr:to>
      <xdr:col>8</xdr:col>
      <xdr:colOff>285750</xdr:colOff>
      <xdr:row>100</xdr:row>
      <xdr:rowOff>28575</xdr:rowOff>
    </xdr:to>
    <xdr:graphicFrame macro="">
      <xdr:nvGraphicFramePr>
        <xdr:cNvPr id="637965" name="图表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90</xdr:row>
          <xdr:rowOff>95250</xdr:rowOff>
        </xdr:from>
        <xdr:to>
          <xdr:col>10</xdr:col>
          <xdr:colOff>9525</xdr:colOff>
          <xdr:row>92</xdr:row>
          <xdr:rowOff>0</xdr:rowOff>
        </xdr:to>
        <xdr:sp macro="" textlink="">
          <xdr:nvSpPr>
            <xdr:cNvPr id="637953" name="Button 1" hidden="1">
              <a:extLst>
                <a:ext uri="{63B3BB69-23CF-44E3-9099-C40C66FF867C}">
                  <a14:compatExt spid="_x0000_s6379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</a:rPr>
                <a:t>比例复原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5945;&#23398;/&#35838;&#20214;/2007/&#37329;&#34701;&#24314;&#27169;/&#26377;&#25928;&#36793;&#30028;&#21644;&#26368;&#20248;&#32452;&#2151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5945;&#23398;/&#37329;&#34701;&#24314;&#27169;07/03&#31456;&#39118;&#38505;&#19982;&#22238;&#25253;/&#26368;&#20248;&#32452;&#21512;-&#35268;&#21010;&#27714;&#35299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Yabin/AppData/Roaming/Microsoft/Excel/&#31532;&#19977;&#31456;%20&#32452;&#21512;&#20248;&#21270;&#27169;&#22411;-&#2603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两资产"/>
      <sheetName val="多资产"/>
      <sheetName val="微调"/>
      <sheetName val="25个公司的股票组合"/>
      <sheetName val="股票数据"/>
      <sheetName val="相关系数"/>
      <sheetName val="回报率"/>
    </sheetNames>
    <sheetDataSet>
      <sheetData sheetId="0" refreshError="1"/>
      <sheetData sheetId="1">
        <row r="4">
          <cell r="B4">
            <v>0.04</v>
          </cell>
        </row>
      </sheetData>
      <sheetData sheetId="2" refreshError="1"/>
      <sheetData sheetId="3">
        <row r="13">
          <cell r="B13">
            <v>4.1666666666666666E-3</v>
          </cell>
        </row>
        <row r="116">
          <cell r="C116" t="e">
            <v>#NUM!</v>
          </cell>
        </row>
        <row r="117">
          <cell r="C117" t="e">
            <v>#NUM!</v>
          </cell>
        </row>
        <row r="118">
          <cell r="C118" t="e">
            <v>#NUM!</v>
          </cell>
        </row>
        <row r="119">
          <cell r="C119" t="e">
            <v>#NUM!</v>
          </cell>
        </row>
        <row r="120">
          <cell r="C120" t="e">
            <v>#NUM!</v>
          </cell>
        </row>
      </sheetData>
      <sheetData sheetId="4" refreshError="1"/>
      <sheetData sheetId="5" refreshError="1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模型"/>
      <sheetName val="相关系数"/>
      <sheetName val="10个公司"/>
      <sheetName val="Sheet9"/>
      <sheetName val="Sheet10"/>
      <sheetName val="回报率"/>
      <sheetName val="股票数据"/>
      <sheetName val="股票数据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附录_数组和矩阵"/>
      <sheetName val="1收益和风险"/>
      <sheetName val="2组合的收益和风险"/>
      <sheetName val="超额回报模型"/>
      <sheetName val="单指数模型SIM"/>
      <sheetName val="3有效组合和有效前沿"/>
      <sheetName val="4用VBA程序求有效边界"/>
      <sheetName val="5用双曲线公式求解有效前沿"/>
      <sheetName val="回报率"/>
      <sheetName val="股票数据"/>
      <sheetName val="US钢铁企业"/>
    </sheetNames>
    <sheetDataSet>
      <sheetData sheetId="0"/>
      <sheetData sheetId="1">
        <row r="88">
          <cell r="I88">
            <v>0.43428808906678917</v>
          </cell>
        </row>
        <row r="89">
          <cell r="I89">
            <v>-2.3223202860986256</v>
          </cell>
        </row>
        <row r="90">
          <cell r="I90">
            <v>0.36343055874536567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queryTables/queryTable1.xml><?xml version="1.0" encoding="utf-8"?>
<queryTable xmlns="http://schemas.openxmlformats.org/spreadsheetml/2006/main" name="浦发银行" connectionId="49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沪指" connectionId="46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沪指" connectionId="47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浦发银行" connectionId="50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JPM_1" connectionId="29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ELL_1" connectionId="11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INTC_1" connectionId="28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AAPL_1" connectionId="2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TB3MS" connectionId="37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MCD" connectionId="31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BAC_1" connectionId="5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IS_1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KO" connectionId="30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HBC" connectionId="25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AXP-美国快捷公司" connectionId="3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FFNOX月忠诚四合一指数" connectionId="15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UPS_1" connectionId="39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F" connectionId="13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XOM" connectionId="43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MMM" connectionId="32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GS_1" connectionId="22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WFC_1" connectionId="40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CVX-雪佛龙石化" connectionId="8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NOK_1" connectionId="35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HPQ_1" connectionId="26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BA_波音" connectionId="4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TM-丰田" connectionId="38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GE_2" connectionId="20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WMT_1" connectionId="41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IBM_1" connectionId="27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MSFT_1" connectionId="34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C_1" connectionId="6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DB" connectionId="9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MS_1" connectionId="33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中金黄金月" connectionId="55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三一重工月度" connectionId="52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浦发银行月" connectionId="51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海螺水泥月度" connectionId="44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招商银行月度数据" connectionId="54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中信证券月" connectionId="56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雅戈尔月" connectionId="53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沪指月度" connectionId="4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queryTable" Target="../queryTables/queryTable2.xml"/><Relationship Id="rId5" Type="http://schemas.openxmlformats.org/officeDocument/2006/relationships/queryTable" Target="../queryTables/query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12.xml"/><Relationship Id="rId13" Type="http://schemas.openxmlformats.org/officeDocument/2006/relationships/queryTable" Target="../queryTables/queryTable17.xml"/><Relationship Id="rId18" Type="http://schemas.openxmlformats.org/officeDocument/2006/relationships/queryTable" Target="../queryTables/queryTable22.xml"/><Relationship Id="rId26" Type="http://schemas.openxmlformats.org/officeDocument/2006/relationships/queryTable" Target="../queryTables/queryTable30.xml"/><Relationship Id="rId3" Type="http://schemas.openxmlformats.org/officeDocument/2006/relationships/queryTable" Target="../queryTables/queryTable7.xml"/><Relationship Id="rId21" Type="http://schemas.openxmlformats.org/officeDocument/2006/relationships/queryTable" Target="../queryTables/queryTable25.xml"/><Relationship Id="rId7" Type="http://schemas.openxmlformats.org/officeDocument/2006/relationships/queryTable" Target="../queryTables/queryTable11.xml"/><Relationship Id="rId12" Type="http://schemas.openxmlformats.org/officeDocument/2006/relationships/queryTable" Target="../queryTables/queryTable16.xml"/><Relationship Id="rId17" Type="http://schemas.openxmlformats.org/officeDocument/2006/relationships/queryTable" Target="../queryTables/queryTable21.xml"/><Relationship Id="rId25" Type="http://schemas.openxmlformats.org/officeDocument/2006/relationships/queryTable" Target="../queryTables/queryTable29.xml"/><Relationship Id="rId2" Type="http://schemas.openxmlformats.org/officeDocument/2006/relationships/queryTable" Target="../queryTables/queryTable6.xml"/><Relationship Id="rId16" Type="http://schemas.openxmlformats.org/officeDocument/2006/relationships/queryTable" Target="../queryTables/queryTable20.xml"/><Relationship Id="rId20" Type="http://schemas.openxmlformats.org/officeDocument/2006/relationships/queryTable" Target="../queryTables/queryTable24.xml"/><Relationship Id="rId29" Type="http://schemas.openxmlformats.org/officeDocument/2006/relationships/queryTable" Target="../queryTables/queryTable33.xml"/><Relationship Id="rId1" Type="http://schemas.openxmlformats.org/officeDocument/2006/relationships/queryTable" Target="../queryTables/queryTable5.xml"/><Relationship Id="rId6" Type="http://schemas.openxmlformats.org/officeDocument/2006/relationships/queryTable" Target="../queryTables/queryTable10.xml"/><Relationship Id="rId11" Type="http://schemas.openxmlformats.org/officeDocument/2006/relationships/queryTable" Target="../queryTables/queryTable15.xml"/><Relationship Id="rId24" Type="http://schemas.openxmlformats.org/officeDocument/2006/relationships/queryTable" Target="../queryTables/queryTable28.xml"/><Relationship Id="rId5" Type="http://schemas.openxmlformats.org/officeDocument/2006/relationships/queryTable" Target="../queryTables/queryTable9.xml"/><Relationship Id="rId15" Type="http://schemas.openxmlformats.org/officeDocument/2006/relationships/queryTable" Target="../queryTables/queryTable19.xml"/><Relationship Id="rId23" Type="http://schemas.openxmlformats.org/officeDocument/2006/relationships/queryTable" Target="../queryTables/queryTable27.xml"/><Relationship Id="rId28" Type="http://schemas.openxmlformats.org/officeDocument/2006/relationships/queryTable" Target="../queryTables/queryTable32.xml"/><Relationship Id="rId10" Type="http://schemas.openxmlformats.org/officeDocument/2006/relationships/queryTable" Target="../queryTables/queryTable14.xml"/><Relationship Id="rId19" Type="http://schemas.openxmlformats.org/officeDocument/2006/relationships/queryTable" Target="../queryTables/queryTable23.xml"/><Relationship Id="rId4" Type="http://schemas.openxmlformats.org/officeDocument/2006/relationships/queryTable" Target="../queryTables/queryTable8.xml"/><Relationship Id="rId9" Type="http://schemas.openxmlformats.org/officeDocument/2006/relationships/queryTable" Target="../queryTables/queryTable13.xml"/><Relationship Id="rId14" Type="http://schemas.openxmlformats.org/officeDocument/2006/relationships/queryTable" Target="../queryTables/queryTable18.xml"/><Relationship Id="rId22" Type="http://schemas.openxmlformats.org/officeDocument/2006/relationships/queryTable" Target="../queryTables/queryTable26.xml"/><Relationship Id="rId27" Type="http://schemas.openxmlformats.org/officeDocument/2006/relationships/queryTable" Target="../queryTables/queryTable31.xml"/><Relationship Id="rId30" Type="http://schemas.openxmlformats.org/officeDocument/2006/relationships/queryTable" Target="../queryTables/queryTable3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42.xml"/><Relationship Id="rId3" Type="http://schemas.openxmlformats.org/officeDocument/2006/relationships/queryTable" Target="../queryTables/queryTable37.xml"/><Relationship Id="rId7" Type="http://schemas.openxmlformats.org/officeDocument/2006/relationships/queryTable" Target="../queryTables/queryTable41.xml"/><Relationship Id="rId2" Type="http://schemas.openxmlformats.org/officeDocument/2006/relationships/queryTable" Target="../queryTables/queryTable36.xml"/><Relationship Id="rId1" Type="http://schemas.openxmlformats.org/officeDocument/2006/relationships/queryTable" Target="../queryTables/queryTable35.xml"/><Relationship Id="rId6" Type="http://schemas.openxmlformats.org/officeDocument/2006/relationships/queryTable" Target="../queryTables/queryTable40.xml"/><Relationship Id="rId5" Type="http://schemas.openxmlformats.org/officeDocument/2006/relationships/queryTable" Target="../queryTables/queryTable39.xml"/><Relationship Id="rId4" Type="http://schemas.openxmlformats.org/officeDocument/2006/relationships/queryTable" Target="../queryTables/queryTable3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02"/>
  <sheetViews>
    <sheetView showGridLines="0" workbookViewId="0">
      <selection activeCell="E1" sqref="E1"/>
    </sheetView>
  </sheetViews>
  <sheetFormatPr defaultRowHeight="12.75"/>
  <cols>
    <col min="1" max="256" width="11.42578125" style="8" customWidth="1"/>
    <col min="257" max="16384" width="9.140625" style="8"/>
  </cols>
  <sheetData>
    <row r="1" spans="1:13" ht="15">
      <c r="B1" s="3" t="s">
        <v>6</v>
      </c>
      <c r="C1" s="8" t="s">
        <v>5</v>
      </c>
      <c r="D1" s="3" t="s">
        <v>22</v>
      </c>
      <c r="E1" s="3" t="s">
        <v>23</v>
      </c>
      <c r="M1" s="171" t="s">
        <v>201</v>
      </c>
    </row>
    <row r="2" spans="1:13">
      <c r="A2" s="172">
        <f>中国股票数据!A2</f>
        <v>40057</v>
      </c>
      <c r="B2" s="173">
        <v>2779.43</v>
      </c>
      <c r="C2" s="173">
        <v>25.01</v>
      </c>
      <c r="D2" s="173">
        <f>B2/B3-1</f>
        <v>4.1862993159029083E-2</v>
      </c>
      <c r="E2" s="173">
        <f>C2/C3-1</f>
        <v>2.0816326530612272E-2</v>
      </c>
    </row>
    <row r="3" spans="1:13">
      <c r="A3" s="172">
        <f>中国股票数据!A3</f>
        <v>40028</v>
      </c>
      <c r="B3" s="173">
        <v>2667.75</v>
      </c>
      <c r="C3" s="173">
        <v>24.5</v>
      </c>
      <c r="D3" s="173">
        <f t="shared" ref="D3:D66" si="0">B3/B4-1</f>
        <v>-0.2181409471111293</v>
      </c>
      <c r="E3" s="173">
        <f t="shared" ref="E3:E66" si="1">C3/C4-1</f>
        <v>-0.35577175913752301</v>
      </c>
    </row>
    <row r="4" spans="1:13">
      <c r="A4" s="172">
        <f>中国股票数据!A4</f>
        <v>39995</v>
      </c>
      <c r="B4" s="173">
        <v>3412.06</v>
      </c>
      <c r="C4" s="173">
        <v>38.03</v>
      </c>
      <c r="D4" s="173">
        <f t="shared" si="0"/>
        <v>0.15297226427335642</v>
      </c>
      <c r="E4" s="173">
        <f t="shared" si="1"/>
        <v>0.3457183297947628</v>
      </c>
    </row>
    <row r="5" spans="1:13">
      <c r="A5" s="172">
        <f>中国股票数据!A5</f>
        <v>39965</v>
      </c>
      <c r="B5" s="173">
        <v>2959.36</v>
      </c>
      <c r="C5" s="173">
        <v>28.26</v>
      </c>
      <c r="D5" s="173">
        <f t="shared" si="0"/>
        <v>0.12397974879696783</v>
      </c>
      <c r="E5" s="173">
        <f t="shared" si="1"/>
        <v>0.11128588281557228</v>
      </c>
    </row>
    <row r="6" spans="1:13">
      <c r="A6" s="172">
        <f>中国股票数据!A6</f>
        <v>39937</v>
      </c>
      <c r="B6" s="173">
        <v>2632.93</v>
      </c>
      <c r="C6" s="173">
        <v>25.43</v>
      </c>
      <c r="D6" s="173">
        <f t="shared" si="0"/>
        <v>6.2706603647929127E-2</v>
      </c>
      <c r="E6" s="173">
        <f t="shared" si="1"/>
        <v>4.8659793814433083E-2</v>
      </c>
    </row>
    <row r="7" spans="1:13">
      <c r="A7" s="172">
        <f>中国股票数据!A7</f>
        <v>39904</v>
      </c>
      <c r="B7" s="173">
        <v>2477.5700000000002</v>
      </c>
      <c r="C7" s="173">
        <v>24.25</v>
      </c>
      <c r="D7" s="173">
        <f t="shared" si="0"/>
        <v>4.3974195288238427E-2</v>
      </c>
      <c r="E7" s="173">
        <f t="shared" si="1"/>
        <v>-4.789948959560264E-2</v>
      </c>
    </row>
    <row r="8" spans="1:13">
      <c r="A8" s="172">
        <f>中国股票数据!A8</f>
        <v>39874</v>
      </c>
      <c r="B8" s="173">
        <v>2373.21</v>
      </c>
      <c r="C8" s="173">
        <v>25.47</v>
      </c>
      <c r="D8" s="173">
        <f t="shared" si="0"/>
        <v>0.13940514199294252</v>
      </c>
      <c r="E8" s="173">
        <f t="shared" si="1"/>
        <v>0.19185774450163762</v>
      </c>
    </row>
    <row r="9" spans="1:13">
      <c r="A9" s="172">
        <f>中国股票数据!A9</f>
        <v>39846</v>
      </c>
      <c r="B9" s="173">
        <v>2082.85</v>
      </c>
      <c r="C9" s="173">
        <v>21.37</v>
      </c>
      <c r="D9" s="173">
        <f t="shared" si="0"/>
        <v>4.6311273647935858E-2</v>
      </c>
      <c r="E9" s="173">
        <f t="shared" si="1"/>
        <v>-1.837390904915015E-2</v>
      </c>
    </row>
    <row r="10" spans="1:13">
      <c r="A10" s="172">
        <f>中国股票数据!A10</f>
        <v>39818</v>
      </c>
      <c r="B10" s="173">
        <v>1990.66</v>
      </c>
      <c r="C10" s="173">
        <v>21.77</v>
      </c>
      <c r="D10" s="173">
        <f t="shared" si="0"/>
        <v>9.328265991509288E-2</v>
      </c>
      <c r="E10" s="173">
        <f t="shared" si="1"/>
        <v>0.21146355036171394</v>
      </c>
    </row>
    <row r="11" spans="1:13">
      <c r="A11" s="172">
        <f>中国股票数据!A11</f>
        <v>39783</v>
      </c>
      <c r="B11" s="173">
        <v>1820.81</v>
      </c>
      <c r="C11" s="173">
        <v>17.97</v>
      </c>
      <c r="D11" s="173">
        <f t="shared" si="0"/>
        <v>-2.6908441822185214E-2</v>
      </c>
      <c r="E11" s="173">
        <f t="shared" si="1"/>
        <v>-8.1288343558282183E-2</v>
      </c>
    </row>
    <row r="12" spans="1:13">
      <c r="A12" s="172">
        <f>中国股票数据!A12</f>
        <v>39755</v>
      </c>
      <c r="B12" s="173">
        <v>1871.16</v>
      </c>
      <c r="C12" s="173">
        <v>19.559999999999999</v>
      </c>
      <c r="D12" s="173">
        <f t="shared" si="0"/>
        <v>8.2352396763053948E-2</v>
      </c>
      <c r="E12" s="173">
        <f t="shared" si="1"/>
        <v>9.6412556053811604E-2</v>
      </c>
    </row>
    <row r="13" spans="1:13">
      <c r="A13" s="172">
        <f>中国股票数据!A13</f>
        <v>39727</v>
      </c>
      <c r="B13" s="173">
        <v>1728.79</v>
      </c>
      <c r="C13" s="173">
        <v>17.84</v>
      </c>
      <c r="D13" s="173">
        <f t="shared" si="0"/>
        <v>-0.24631394466775369</v>
      </c>
      <c r="E13" s="173">
        <f t="shared" si="1"/>
        <v>-0.27948303715670442</v>
      </c>
    </row>
    <row r="14" spans="1:13">
      <c r="A14" s="172">
        <f>中国股票数据!A14</f>
        <v>39692</v>
      </c>
      <c r="B14" s="173">
        <v>2293.7800000000002</v>
      </c>
      <c r="C14" s="173">
        <v>24.76</v>
      </c>
      <c r="D14" s="173">
        <f t="shared" si="0"/>
        <v>-4.3209850794829197E-2</v>
      </c>
      <c r="E14" s="173">
        <f t="shared" si="1"/>
        <v>0.23122824465440095</v>
      </c>
    </row>
    <row r="15" spans="1:13">
      <c r="A15" s="172">
        <f>中国股票数据!A15</f>
        <v>39661</v>
      </c>
      <c r="B15" s="173">
        <v>2397.37</v>
      </c>
      <c r="C15" s="173">
        <v>20.11</v>
      </c>
      <c r="D15" s="173">
        <f t="shared" si="0"/>
        <v>-0.13630697620797483</v>
      </c>
      <c r="E15" s="173">
        <f t="shared" si="1"/>
        <v>-0.11017699115044255</v>
      </c>
    </row>
    <row r="16" spans="1:13">
      <c r="A16" s="172">
        <f>中国股票数据!A16</f>
        <v>39630</v>
      </c>
      <c r="B16" s="173">
        <v>2775.72</v>
      </c>
      <c r="C16" s="173">
        <v>22.6</v>
      </c>
      <c r="D16" s="173">
        <f t="shared" si="0"/>
        <v>1.448046489528898E-2</v>
      </c>
      <c r="E16" s="173">
        <f t="shared" si="1"/>
        <v>-5.5183946488294278E-2</v>
      </c>
    </row>
    <row r="17" spans="1:5">
      <c r="A17" s="172">
        <f>中国股票数据!A17</f>
        <v>39602</v>
      </c>
      <c r="B17" s="173">
        <v>2736.1</v>
      </c>
      <c r="C17" s="173">
        <v>23.92</v>
      </c>
      <c r="D17" s="173">
        <f t="shared" si="0"/>
        <v>-0.20308153843913379</v>
      </c>
      <c r="E17" s="173">
        <f t="shared" si="1"/>
        <v>-0.30140186915887845</v>
      </c>
    </row>
    <row r="18" spans="1:5">
      <c r="A18" s="172">
        <f>中国股票数据!A18</f>
        <v>39573</v>
      </c>
      <c r="B18" s="173">
        <v>3433.35</v>
      </c>
      <c r="C18" s="173">
        <v>34.24</v>
      </c>
      <c r="D18" s="173">
        <f t="shared" si="0"/>
        <v>-7.0336383156743287E-2</v>
      </c>
      <c r="E18" s="173">
        <f t="shared" si="1"/>
        <v>-0.136226034308779</v>
      </c>
    </row>
    <row r="19" spans="1:5">
      <c r="A19" s="172">
        <f>中国股票数据!A19</f>
        <v>39539</v>
      </c>
      <c r="B19" s="173">
        <v>3693.11</v>
      </c>
      <c r="C19" s="173">
        <v>39.64</v>
      </c>
      <c r="D19" s="173">
        <f t="shared" si="0"/>
        <v>6.3466284256387784E-2</v>
      </c>
      <c r="E19" s="173">
        <f t="shared" si="1"/>
        <v>-0.24495238095238092</v>
      </c>
    </row>
    <row r="20" spans="1:5">
      <c r="A20" s="172">
        <f>中国股票数据!A20</f>
        <v>39510</v>
      </c>
      <c r="B20" s="173">
        <v>3472.71</v>
      </c>
      <c r="C20" s="173">
        <v>52.5</v>
      </c>
      <c r="D20" s="173">
        <f t="shared" si="0"/>
        <v>-0.20140782883450536</v>
      </c>
      <c r="E20" s="173">
        <f t="shared" si="1"/>
        <v>-0.16481069042316254</v>
      </c>
    </row>
    <row r="21" spans="1:5">
      <c r="A21" s="172">
        <f>中国股票数据!A21</f>
        <v>39479</v>
      </c>
      <c r="B21" s="173">
        <v>4348.54</v>
      </c>
      <c r="C21" s="173">
        <v>62.86</v>
      </c>
      <c r="D21" s="173">
        <f t="shared" si="0"/>
        <v>-7.9504675604954445E-3</v>
      </c>
      <c r="E21" s="173">
        <f t="shared" si="1"/>
        <v>-7.7216676453317756E-2</v>
      </c>
    </row>
    <row r="22" spans="1:5">
      <c r="A22" s="172">
        <f>中国股票数据!A22</f>
        <v>39449</v>
      </c>
      <c r="B22" s="173">
        <v>4383.3900000000003</v>
      </c>
      <c r="C22" s="173">
        <v>68.12</v>
      </c>
      <c r="D22" s="173">
        <f t="shared" si="0"/>
        <v>-0.16690297174222091</v>
      </c>
      <c r="E22" s="173">
        <f t="shared" si="1"/>
        <v>-0.23692169821888642</v>
      </c>
    </row>
    <row r="23" spans="1:5">
      <c r="A23" s="172">
        <f>中国股票数据!A23</f>
        <v>39419</v>
      </c>
      <c r="B23" s="173">
        <v>5261.56</v>
      </c>
      <c r="C23" s="173">
        <v>89.27</v>
      </c>
      <c r="D23" s="173">
        <f t="shared" si="0"/>
        <v>8.0007717918296972E-2</v>
      </c>
      <c r="E23" s="173">
        <f t="shared" si="1"/>
        <v>6.4131600905948272E-2</v>
      </c>
    </row>
    <row r="24" spans="1:5">
      <c r="A24" s="172">
        <f>中国股票数据!A24</f>
        <v>39387</v>
      </c>
      <c r="B24" s="173">
        <v>4871.78</v>
      </c>
      <c r="C24" s="173">
        <v>83.89</v>
      </c>
      <c r="D24" s="173">
        <f t="shared" si="0"/>
        <v>-0.1818693249277471</v>
      </c>
      <c r="E24" s="173">
        <f t="shared" si="1"/>
        <v>-0.20806192768809595</v>
      </c>
    </row>
    <row r="25" spans="1:5">
      <c r="A25" s="172">
        <f>中国股票数据!A25</f>
        <v>39363</v>
      </c>
      <c r="B25" s="173">
        <v>5954.77</v>
      </c>
      <c r="C25" s="173">
        <v>105.93</v>
      </c>
      <c r="D25" s="173">
        <f t="shared" si="0"/>
        <v>7.2487077427372482E-2</v>
      </c>
      <c r="E25" s="173">
        <f t="shared" si="1"/>
        <v>9.533657326026268E-2</v>
      </c>
    </row>
    <row r="26" spans="1:5">
      <c r="A26" s="172">
        <f>中国股票数据!A26</f>
        <v>39328</v>
      </c>
      <c r="B26" s="173">
        <v>5552.3</v>
      </c>
      <c r="C26" s="173">
        <v>96.71</v>
      </c>
      <c r="D26" s="173">
        <f t="shared" si="0"/>
        <v>6.3897463607743621E-2</v>
      </c>
      <c r="E26" s="173">
        <f t="shared" si="1"/>
        <v>8.6751320373075647E-2</v>
      </c>
    </row>
    <row r="27" spans="1:5">
      <c r="A27" s="172">
        <f>中国股票数据!A27</f>
        <v>39295</v>
      </c>
      <c r="B27" s="173">
        <v>5218.83</v>
      </c>
      <c r="C27" s="173">
        <v>88.99</v>
      </c>
      <c r="D27" s="173">
        <f t="shared" si="0"/>
        <v>0.16725452524362394</v>
      </c>
      <c r="E27" s="173">
        <f t="shared" si="1"/>
        <v>0.35593478592107264</v>
      </c>
    </row>
    <row r="28" spans="1:5">
      <c r="A28" s="172">
        <f>中国股票数据!A28</f>
        <v>39265</v>
      </c>
      <c r="B28" s="173">
        <v>4471.03</v>
      </c>
      <c r="C28" s="173">
        <v>65.63</v>
      </c>
      <c r="D28" s="173">
        <f t="shared" si="0"/>
        <v>0.17021226476823625</v>
      </c>
      <c r="E28" s="173">
        <f t="shared" si="1"/>
        <v>0.23900320936379083</v>
      </c>
    </row>
    <row r="29" spans="1:5">
      <c r="A29" s="172">
        <f>中国股票数据!A29</f>
        <v>39237</v>
      </c>
      <c r="B29" s="173">
        <v>3820.7</v>
      </c>
      <c r="C29" s="173">
        <v>52.97</v>
      </c>
      <c r="D29" s="173">
        <f t="shared" si="0"/>
        <v>-7.0310123733164587E-2</v>
      </c>
      <c r="E29" s="173">
        <f t="shared" si="1"/>
        <v>-2.052514792899407E-2</v>
      </c>
    </row>
    <row r="30" spans="1:5">
      <c r="A30" s="172">
        <f>中国股票数据!A30</f>
        <v>39210</v>
      </c>
      <c r="B30" s="173">
        <v>4109.6499999999996</v>
      </c>
      <c r="C30" s="173">
        <v>54.08</v>
      </c>
      <c r="D30" s="173">
        <f t="shared" si="0"/>
        <v>6.9867517774069521E-2</v>
      </c>
      <c r="E30" s="173">
        <f t="shared" si="1"/>
        <v>-8.1209650016989432E-2</v>
      </c>
    </row>
    <row r="31" spans="1:5">
      <c r="A31" s="172">
        <f>中国股票数据!A31</f>
        <v>39174</v>
      </c>
      <c r="B31" s="173">
        <v>3841.27</v>
      </c>
      <c r="C31" s="173">
        <v>58.86</v>
      </c>
      <c r="D31" s="173">
        <f t="shared" si="0"/>
        <v>0.20643659821983795</v>
      </c>
      <c r="E31" s="173">
        <f t="shared" si="1"/>
        <v>0.37266791044776104</v>
      </c>
    </row>
    <row r="32" spans="1:5">
      <c r="A32" s="172">
        <f>中国股票数据!A32</f>
        <v>39142</v>
      </c>
      <c r="B32" s="173">
        <v>3183.98</v>
      </c>
      <c r="C32" s="173">
        <v>42.88</v>
      </c>
      <c r="D32" s="173">
        <f t="shared" si="0"/>
        <v>0.10513802163779418</v>
      </c>
      <c r="E32" s="173">
        <f t="shared" si="1"/>
        <v>0.15954570037858318</v>
      </c>
    </row>
    <row r="33" spans="1:5">
      <c r="A33" s="172">
        <f>中国股票数据!A33</f>
        <v>39114</v>
      </c>
      <c r="B33" s="173">
        <v>2881.07</v>
      </c>
      <c r="C33" s="173">
        <v>36.979999999999997</v>
      </c>
      <c r="D33" s="173">
        <f t="shared" si="0"/>
        <v>3.4001715518262365E-2</v>
      </c>
      <c r="E33" s="173">
        <f t="shared" si="1"/>
        <v>6.1423650975889643E-2</v>
      </c>
    </row>
    <row r="34" spans="1:5">
      <c r="A34" s="172">
        <f>中国股票数据!A34</f>
        <v>39086</v>
      </c>
      <c r="B34" s="173">
        <v>2786.33</v>
      </c>
      <c r="C34" s="173">
        <v>34.840000000000003</v>
      </c>
      <c r="D34" s="173">
        <f t="shared" si="0"/>
        <v>4.1435710361170219E-2</v>
      </c>
      <c r="E34" s="173">
        <f t="shared" si="1"/>
        <v>0.27665811652620032</v>
      </c>
    </row>
    <row r="35" spans="1:5">
      <c r="A35" s="172">
        <f>中国股票数据!A35</f>
        <v>39052</v>
      </c>
      <c r="B35" s="173">
        <v>2675.47</v>
      </c>
      <c r="C35" s="173">
        <v>27.29</v>
      </c>
      <c r="D35" s="173">
        <f t="shared" si="0"/>
        <v>0.27446422361846134</v>
      </c>
      <c r="E35" s="173">
        <f t="shared" si="1"/>
        <v>0.46484165324745041</v>
      </c>
    </row>
    <row r="36" spans="1:5">
      <c r="A36" s="172">
        <f>中国股票数据!A36</f>
        <v>39022</v>
      </c>
      <c r="B36" s="173">
        <v>2099.29</v>
      </c>
      <c r="C36" s="173">
        <v>18.63</v>
      </c>
      <c r="D36" s="173">
        <f t="shared" si="0"/>
        <v>0.14216617065381199</v>
      </c>
      <c r="E36" s="173">
        <f t="shared" si="1"/>
        <v>0.26993865030674846</v>
      </c>
    </row>
    <row r="37" spans="1:5">
      <c r="A37" s="172">
        <f>中国股票数据!A37</f>
        <v>38999</v>
      </c>
      <c r="B37" s="173">
        <v>1837.99</v>
      </c>
      <c r="C37" s="173">
        <v>14.67</v>
      </c>
      <c r="D37" s="173">
        <f t="shared" si="0"/>
        <v>4.8829618470457969E-2</v>
      </c>
      <c r="E37" s="173">
        <f t="shared" si="1"/>
        <v>-1.6756032171581725E-2</v>
      </c>
    </row>
    <row r="38" spans="1:5">
      <c r="A38" s="172">
        <f>中国股票数据!A38</f>
        <v>38961</v>
      </c>
      <c r="B38" s="173">
        <v>1752.42</v>
      </c>
      <c r="C38" s="173">
        <v>14.92</v>
      </c>
      <c r="D38" s="173">
        <f t="shared" si="0"/>
        <v>5.6540298075531847E-2</v>
      </c>
      <c r="E38" s="173">
        <f t="shared" si="1"/>
        <v>7.8814172089660239E-2</v>
      </c>
    </row>
    <row r="39" spans="1:5">
      <c r="A39" s="172">
        <f>中国股票数据!A39</f>
        <v>38930</v>
      </c>
      <c r="B39" s="173">
        <v>1658.64</v>
      </c>
      <c r="C39" s="173">
        <v>13.83</v>
      </c>
      <c r="D39" s="173">
        <f t="shared" si="0"/>
        <v>2.8467257383443023E-2</v>
      </c>
      <c r="E39" s="173">
        <f t="shared" si="1"/>
        <v>3.6731634182908479E-2</v>
      </c>
    </row>
    <row r="40" spans="1:5">
      <c r="A40" s="172">
        <f>中国股票数据!A40</f>
        <v>38901</v>
      </c>
      <c r="B40" s="173">
        <v>1612.73</v>
      </c>
      <c r="C40" s="173">
        <v>13.34</v>
      </c>
      <c r="D40" s="173">
        <f t="shared" si="0"/>
        <v>-3.55696951937855E-2</v>
      </c>
      <c r="E40" s="173">
        <f t="shared" si="1"/>
        <v>-0.14923469387755106</v>
      </c>
    </row>
    <row r="41" spans="1:5">
      <c r="A41" s="172">
        <f>中国股票数据!A41</f>
        <v>38869</v>
      </c>
      <c r="B41" s="173">
        <v>1672.21</v>
      </c>
      <c r="C41" s="173">
        <v>15.68</v>
      </c>
      <c r="D41" s="173">
        <f t="shared" si="0"/>
        <v>1.8832632669225635E-2</v>
      </c>
      <c r="E41" s="173">
        <f t="shared" si="1"/>
        <v>3.9787798408488007E-2</v>
      </c>
    </row>
    <row r="42" spans="1:5">
      <c r="A42" s="172">
        <f>中国股票数据!A42</f>
        <v>38838</v>
      </c>
      <c r="B42" s="173">
        <v>1641.3</v>
      </c>
      <c r="C42" s="173">
        <v>15.08</v>
      </c>
      <c r="D42" s="173">
        <f t="shared" si="0"/>
        <v>0.13961755842857326</v>
      </c>
      <c r="E42" s="173">
        <f t="shared" si="1"/>
        <v>0.29109589041095885</v>
      </c>
    </row>
    <row r="43" spans="1:5">
      <c r="A43" s="172">
        <f>中国股票数据!A43</f>
        <v>38810</v>
      </c>
      <c r="B43" s="173">
        <v>1440.22</v>
      </c>
      <c r="C43" s="173">
        <v>11.68</v>
      </c>
      <c r="D43" s="173">
        <f t="shared" si="0"/>
        <v>0.10931217746283606</v>
      </c>
      <c r="E43" s="173">
        <f t="shared" si="1"/>
        <v>0.55112881806108893</v>
      </c>
    </row>
    <row r="44" spans="1:5">
      <c r="A44" s="172">
        <f>中国股票数据!A44</f>
        <v>38777</v>
      </c>
      <c r="B44" s="173">
        <v>1298.3</v>
      </c>
      <c r="C44" s="173">
        <v>7.53</v>
      </c>
      <c r="D44" s="173">
        <f t="shared" si="0"/>
        <v>-5.6195776848877443E-4</v>
      </c>
      <c r="E44" s="173">
        <f t="shared" si="1"/>
        <v>0.19145569620253156</v>
      </c>
    </row>
    <row r="45" spans="1:5">
      <c r="A45" s="172">
        <f>中国股票数据!A45</f>
        <v>38749</v>
      </c>
      <c r="B45" s="173">
        <v>1299.03</v>
      </c>
      <c r="C45" s="173">
        <v>6.32</v>
      </c>
      <c r="D45" s="173">
        <f t="shared" si="0"/>
        <v>3.2574222010254061E-2</v>
      </c>
      <c r="E45" s="173">
        <f t="shared" si="1"/>
        <v>-8.6705202312138629E-2</v>
      </c>
    </row>
    <row r="46" spans="1:5">
      <c r="A46" s="172">
        <f>中国股票数据!A46</f>
        <v>38719</v>
      </c>
      <c r="B46" s="173">
        <v>1258.05</v>
      </c>
      <c r="C46" s="173">
        <v>6.92</v>
      </c>
      <c r="D46" s="173">
        <f t="shared" si="0"/>
        <v>8.3535734587359745E-2</v>
      </c>
      <c r="E46" s="173">
        <f t="shared" si="1"/>
        <v>0.35420743639921715</v>
      </c>
    </row>
    <row r="47" spans="1:5">
      <c r="A47" s="172">
        <f>中国股票数据!A47</f>
        <v>38687</v>
      </c>
      <c r="B47" s="173">
        <v>1161.06</v>
      </c>
      <c r="C47" s="173">
        <v>5.1100000000000003</v>
      </c>
      <c r="D47" s="173">
        <f t="shared" si="0"/>
        <v>5.6219638666011651E-2</v>
      </c>
      <c r="E47" s="173">
        <f t="shared" si="1"/>
        <v>4.2857142857142927E-2</v>
      </c>
    </row>
    <row r="48" spans="1:5">
      <c r="A48" s="172">
        <f>中国股票数据!A48</f>
        <v>38657</v>
      </c>
      <c r="B48" s="173">
        <v>1099.26</v>
      </c>
      <c r="C48" s="173">
        <v>4.9000000000000004</v>
      </c>
      <c r="D48" s="173">
        <f t="shared" si="0"/>
        <v>5.8930107428487588E-3</v>
      </c>
      <c r="E48" s="173">
        <f t="shared" si="1"/>
        <v>0.10609480812641103</v>
      </c>
    </row>
    <row r="49" spans="1:5">
      <c r="A49" s="172">
        <f>中国股票数据!A49</f>
        <v>38628</v>
      </c>
      <c r="B49" s="173">
        <v>1092.82</v>
      </c>
      <c r="C49" s="173">
        <v>4.43</v>
      </c>
      <c r="D49" s="173">
        <f t="shared" si="0"/>
        <v>-5.4334939988404329E-2</v>
      </c>
      <c r="E49" s="173">
        <f t="shared" si="1"/>
        <v>-0.15619047619047621</v>
      </c>
    </row>
    <row r="50" spans="1:5">
      <c r="A50" s="172">
        <f>中国股票数据!A50</f>
        <v>38596</v>
      </c>
      <c r="B50" s="173">
        <v>1155.6099999999999</v>
      </c>
      <c r="C50" s="173">
        <v>5.25</v>
      </c>
      <c r="D50" s="173">
        <f t="shared" si="0"/>
        <v>-6.1833505331957417E-3</v>
      </c>
      <c r="E50" s="173">
        <f t="shared" si="1"/>
        <v>7.361963190184051E-2</v>
      </c>
    </row>
    <row r="51" spans="1:5">
      <c r="A51" s="172">
        <f>中国股票数据!A51</f>
        <v>38565</v>
      </c>
      <c r="B51" s="173">
        <v>1162.8</v>
      </c>
      <c r="C51" s="173">
        <v>4.8899999999999997</v>
      </c>
      <c r="D51" s="173">
        <f t="shared" si="0"/>
        <v>7.3654469405279643E-2</v>
      </c>
      <c r="E51" s="173">
        <f t="shared" si="1"/>
        <v>-0.21001615508885307</v>
      </c>
    </row>
    <row r="52" spans="1:5">
      <c r="A52" s="172">
        <f>中国股票数据!A52</f>
        <v>38534</v>
      </c>
      <c r="B52" s="173">
        <v>1083.03</v>
      </c>
      <c r="C52" s="173">
        <v>6.19</v>
      </c>
      <c r="D52" s="173">
        <f t="shared" si="0"/>
        <v>1.9335023220530267E-3</v>
      </c>
      <c r="E52" s="173">
        <f t="shared" si="1"/>
        <v>6.5404475043029375E-2</v>
      </c>
    </row>
    <row r="53" spans="1:5">
      <c r="A53" s="172">
        <f>中国股票数据!A53</f>
        <v>38504</v>
      </c>
      <c r="B53" s="173">
        <v>1080.94</v>
      </c>
      <c r="C53" s="173">
        <v>5.81</v>
      </c>
      <c r="D53" s="173">
        <f t="shared" si="0"/>
        <v>1.9043309387785978E-2</v>
      </c>
      <c r="E53" s="173">
        <f t="shared" si="1"/>
        <v>0.18813905930470343</v>
      </c>
    </row>
    <row r="54" spans="1:5">
      <c r="A54" s="172">
        <f>中国股票数据!A54</f>
        <v>38474</v>
      </c>
      <c r="B54" s="173">
        <v>1060.74</v>
      </c>
      <c r="C54" s="173">
        <v>4.8899999999999997</v>
      </c>
      <c r="D54" s="173">
        <f t="shared" si="0"/>
        <v>-8.4898416943450017E-2</v>
      </c>
      <c r="E54" s="173">
        <f t="shared" si="1"/>
        <v>-6.6793893129771131E-2</v>
      </c>
    </row>
    <row r="55" spans="1:5">
      <c r="A55" s="172">
        <f>中国股票数据!A55</f>
        <v>38443</v>
      </c>
      <c r="B55" s="173">
        <v>1159.1500000000001</v>
      </c>
      <c r="C55" s="173">
        <v>5.24</v>
      </c>
      <c r="D55" s="173">
        <f t="shared" si="0"/>
        <v>-1.8700687413226724E-2</v>
      </c>
      <c r="E55" s="173">
        <f t="shared" si="1"/>
        <v>0.24761904761904763</v>
      </c>
    </row>
    <row r="56" spans="1:5">
      <c r="A56" s="172">
        <f>中国股票数据!A56</f>
        <v>38412</v>
      </c>
      <c r="B56" s="173">
        <v>1181.24</v>
      </c>
      <c r="C56" s="173">
        <v>4.2</v>
      </c>
      <c r="D56" s="173">
        <f t="shared" si="0"/>
        <v>-9.5528330781010751E-2</v>
      </c>
      <c r="E56" s="173">
        <f t="shared" si="1"/>
        <v>-0.23357664233576647</v>
      </c>
    </row>
    <row r="57" spans="1:5">
      <c r="A57" s="172">
        <f>中国股票数据!A57</f>
        <v>38384</v>
      </c>
      <c r="B57" s="173">
        <v>1306</v>
      </c>
      <c r="C57" s="173">
        <v>5.48</v>
      </c>
      <c r="D57" s="173">
        <f t="shared" si="0"/>
        <v>9.5803057508684342E-2</v>
      </c>
      <c r="E57" s="173">
        <f t="shared" si="1"/>
        <v>0.12065439672801648</v>
      </c>
    </row>
    <row r="58" spans="1:5">
      <c r="A58" s="172">
        <f>中国股票数据!A58</f>
        <v>38355</v>
      </c>
      <c r="B58" s="173">
        <v>1191.82</v>
      </c>
      <c r="C58" s="173">
        <v>4.8899999999999997</v>
      </c>
      <c r="D58" s="173">
        <f t="shared" si="0"/>
        <v>-5.8965653375444238E-2</v>
      </c>
      <c r="E58" s="173">
        <f t="shared" si="1"/>
        <v>-0.15689655172413797</v>
      </c>
    </row>
    <row r="59" spans="1:5">
      <c r="A59" s="172">
        <f>中国股票数据!A59</f>
        <v>38322</v>
      </c>
      <c r="B59" s="173">
        <v>1266.5</v>
      </c>
      <c r="C59" s="173">
        <v>5.8</v>
      </c>
      <c r="D59" s="173">
        <f t="shared" si="0"/>
        <v>-5.5393542516613548E-2</v>
      </c>
      <c r="E59" s="173">
        <f t="shared" si="1"/>
        <v>-0.13303437967115106</v>
      </c>
    </row>
    <row r="60" spans="1:5">
      <c r="A60" s="172">
        <f>中国股票数据!A60</f>
        <v>38292</v>
      </c>
      <c r="B60" s="173">
        <v>1340.77</v>
      </c>
      <c r="C60" s="173">
        <v>6.69</v>
      </c>
      <c r="D60" s="173">
        <f t="shared" si="0"/>
        <v>1.5319490511457534E-2</v>
      </c>
      <c r="E60" s="173">
        <f t="shared" si="1"/>
        <v>-1.4925373134327957E-3</v>
      </c>
    </row>
    <row r="61" spans="1:5">
      <c r="A61" s="172">
        <f>中国股票数据!A61</f>
        <v>38261</v>
      </c>
      <c r="B61" s="173">
        <v>1320.54</v>
      </c>
      <c r="C61" s="173">
        <v>6.7</v>
      </c>
      <c r="D61" s="173">
        <f t="shared" si="0"/>
        <v>-5.4528531538626801E-2</v>
      </c>
      <c r="E61" s="173">
        <f t="shared" si="1"/>
        <v>9.0361445783133654E-3</v>
      </c>
    </row>
    <row r="62" spans="1:5">
      <c r="A62" s="172">
        <f>中国股票数据!A62</f>
        <v>38231</v>
      </c>
      <c r="B62" s="173">
        <v>1396.7</v>
      </c>
      <c r="C62" s="173">
        <v>6.64</v>
      </c>
      <c r="D62" s="173">
        <f t="shared" si="0"/>
        <v>4.0713529946500238E-2</v>
      </c>
      <c r="E62" s="173">
        <f t="shared" si="1"/>
        <v>4.8973143759873494E-2</v>
      </c>
    </row>
    <row r="63" spans="1:5">
      <c r="A63" s="172">
        <f>中国股票数据!A63</f>
        <v>38201</v>
      </c>
      <c r="B63" s="173">
        <v>1342.06</v>
      </c>
      <c r="C63" s="173">
        <v>6.33</v>
      </c>
      <c r="D63" s="173">
        <f t="shared" si="0"/>
        <v>-3.1842446977348171E-2</v>
      </c>
      <c r="E63" s="173">
        <f t="shared" si="1"/>
        <v>7.4702886247877798E-2</v>
      </c>
    </row>
    <row r="64" spans="1:5">
      <c r="A64" s="172">
        <f>中国股票数据!A64</f>
        <v>38169</v>
      </c>
      <c r="B64" s="173">
        <v>1386.2</v>
      </c>
      <c r="C64" s="173">
        <v>5.89</v>
      </c>
      <c r="D64" s="173">
        <f t="shared" si="0"/>
        <v>-9.2627004774293864E-3</v>
      </c>
      <c r="E64" s="173">
        <f t="shared" si="1"/>
        <v>-0.13762811127379215</v>
      </c>
    </row>
    <row r="65" spans="1:5">
      <c r="A65" s="172">
        <f>中国股票数据!A65</f>
        <v>38139</v>
      </c>
      <c r="B65" s="173">
        <v>1399.16</v>
      </c>
      <c r="C65" s="173">
        <v>6.83</v>
      </c>
      <c r="D65" s="173">
        <f t="shared" si="0"/>
        <v>-0.10074490169739891</v>
      </c>
      <c r="E65" s="173">
        <f t="shared" si="1"/>
        <v>-9.2961487383798169E-2</v>
      </c>
    </row>
    <row r="66" spans="1:5">
      <c r="A66" s="172">
        <f>中国股票数据!A66</f>
        <v>38110</v>
      </c>
      <c r="B66" s="173">
        <v>1555.91</v>
      </c>
      <c r="C66" s="173">
        <v>7.53</v>
      </c>
      <c r="D66" s="173">
        <f t="shared" si="0"/>
        <v>-2.4868543924190911E-2</v>
      </c>
      <c r="E66" s="173">
        <f t="shared" si="1"/>
        <v>1.2096774193548265E-2</v>
      </c>
    </row>
    <row r="67" spans="1:5">
      <c r="A67" s="172">
        <f>中国股票数据!A67</f>
        <v>38078</v>
      </c>
      <c r="B67" s="173">
        <v>1595.59</v>
      </c>
      <c r="C67" s="173">
        <v>7.44</v>
      </c>
      <c r="D67" s="173">
        <f t="shared" ref="D67:D73" si="2">B67/B68-1</f>
        <v>-8.3847222700703883E-2</v>
      </c>
      <c r="E67" s="173">
        <f t="shared" ref="E67:E73" si="3">C67/C68-1</f>
        <v>-0.17333333333333334</v>
      </c>
    </row>
    <row r="68" spans="1:5">
      <c r="A68" s="172">
        <f>中国股票数据!A68</f>
        <v>38047</v>
      </c>
      <c r="B68" s="173">
        <v>1741.62</v>
      </c>
      <c r="C68" s="173">
        <v>9</v>
      </c>
      <c r="D68" s="173">
        <f t="shared" si="2"/>
        <v>3.9729682938623334E-2</v>
      </c>
      <c r="E68" s="173">
        <f t="shared" si="3"/>
        <v>-4.7619047619047561E-2</v>
      </c>
    </row>
    <row r="69" spans="1:5">
      <c r="A69" s="172">
        <f>中国股票数据!A69</f>
        <v>38019</v>
      </c>
      <c r="B69" s="173">
        <v>1675.07</v>
      </c>
      <c r="C69" s="173">
        <v>9.4499999999999993</v>
      </c>
      <c r="D69" s="173">
        <f t="shared" si="2"/>
        <v>5.3019682787148081E-2</v>
      </c>
      <c r="E69" s="173">
        <f t="shared" si="3"/>
        <v>0.18124999999999991</v>
      </c>
    </row>
    <row r="70" spans="1:5">
      <c r="A70" s="172">
        <f>中国股票数据!A70</f>
        <v>37987</v>
      </c>
      <c r="B70" s="173">
        <v>1590.73</v>
      </c>
      <c r="C70" s="173">
        <v>8</v>
      </c>
      <c r="D70" s="173">
        <f t="shared" si="2"/>
        <v>6.2583498102923185E-2</v>
      </c>
      <c r="E70" s="173">
        <f t="shared" si="3"/>
        <v>5.9602649006622599E-2</v>
      </c>
    </row>
    <row r="71" spans="1:5">
      <c r="A71" s="172">
        <f>中国股票数据!A71</f>
        <v>37956</v>
      </c>
      <c r="B71" s="173">
        <v>1497.04</v>
      </c>
      <c r="C71" s="173">
        <v>7.55</v>
      </c>
      <c r="D71" s="173">
        <f t="shared" si="2"/>
        <v>7.1434194799710804E-2</v>
      </c>
      <c r="E71" s="173">
        <f t="shared" si="3"/>
        <v>0.10058309037900859</v>
      </c>
    </row>
    <row r="72" spans="1:5">
      <c r="A72" s="172">
        <f>中国股票数据!A72</f>
        <v>37928</v>
      </c>
      <c r="B72" s="173">
        <v>1397.23</v>
      </c>
      <c r="C72" s="173">
        <v>6.86</v>
      </c>
      <c r="D72" s="173">
        <f t="shared" si="2"/>
        <v>3.6290143143217435E-2</v>
      </c>
      <c r="E72" s="173">
        <f t="shared" si="3"/>
        <v>5.3763440860215228E-2</v>
      </c>
    </row>
    <row r="73" spans="1:5">
      <c r="A73" s="172">
        <f>中国股票数据!A73</f>
        <v>37895</v>
      </c>
      <c r="B73" s="173">
        <v>1348.3</v>
      </c>
      <c r="C73" s="173">
        <v>6.51</v>
      </c>
      <c r="D73" s="173">
        <f t="shared" si="2"/>
        <v>-1.3795020334123387E-2</v>
      </c>
      <c r="E73" s="173">
        <f t="shared" si="3"/>
        <v>-6.8669527896995763E-2</v>
      </c>
    </row>
    <row r="74" spans="1:5">
      <c r="A74" s="172">
        <f>中国股票数据!A74</f>
        <v>37865</v>
      </c>
      <c r="B74" s="173">
        <v>1367.16</v>
      </c>
      <c r="C74" s="173">
        <v>6.99</v>
      </c>
      <c r="D74" s="56"/>
      <c r="E74" s="56"/>
    </row>
    <row r="75" spans="1:5">
      <c r="A75" s="9"/>
    </row>
    <row r="76" spans="1:5">
      <c r="A76" s="9"/>
    </row>
    <row r="77" spans="1:5">
      <c r="A77" s="9"/>
    </row>
    <row r="78" spans="1:5">
      <c r="A78" s="9"/>
    </row>
    <row r="79" spans="1:5">
      <c r="A79" s="9"/>
    </row>
    <row r="80" spans="1:5">
      <c r="A80" s="9"/>
    </row>
    <row r="81" spans="1:1">
      <c r="A81" s="9"/>
    </row>
    <row r="82" spans="1:1">
      <c r="A82" s="9"/>
    </row>
    <row r="83" spans="1:1">
      <c r="A83" s="9"/>
    </row>
    <row r="84" spans="1:1">
      <c r="A84" s="9"/>
    </row>
    <row r="85" spans="1:1">
      <c r="A85" s="9"/>
    </row>
    <row r="86" spans="1:1">
      <c r="A86" s="9"/>
    </row>
    <row r="87" spans="1:1">
      <c r="A87" s="9"/>
    </row>
    <row r="88" spans="1:1">
      <c r="A88" s="9"/>
    </row>
    <row r="89" spans="1:1">
      <c r="A89" s="9"/>
    </row>
    <row r="90" spans="1:1">
      <c r="A90" s="9"/>
    </row>
    <row r="91" spans="1:1">
      <c r="A91" s="9"/>
    </row>
    <row r="92" spans="1:1">
      <c r="A92" s="9"/>
    </row>
    <row r="93" spans="1:1">
      <c r="A93" s="9"/>
    </row>
    <row r="94" spans="1:1">
      <c r="A94" s="9"/>
    </row>
    <row r="95" spans="1:1">
      <c r="A95" s="9"/>
    </row>
    <row r="96" spans="1:1">
      <c r="A96" s="9"/>
    </row>
    <row r="97" spans="1:1">
      <c r="A97" s="9"/>
    </row>
    <row r="98" spans="1:1">
      <c r="A98" s="9"/>
    </row>
    <row r="99" spans="1:1">
      <c r="A99" s="9"/>
    </row>
    <row r="100" spans="1:1">
      <c r="A100" s="9"/>
    </row>
    <row r="101" spans="1:1">
      <c r="A101" s="9"/>
    </row>
    <row r="102" spans="1:1">
      <c r="A102" s="9"/>
    </row>
    <row r="103" spans="1:1">
      <c r="A103" s="9"/>
    </row>
    <row r="104" spans="1:1">
      <c r="A104" s="9"/>
    </row>
    <row r="105" spans="1:1">
      <c r="A105" s="9"/>
    </row>
    <row r="106" spans="1:1">
      <c r="A106" s="9"/>
    </row>
    <row r="107" spans="1:1">
      <c r="A107" s="9"/>
    </row>
    <row r="108" spans="1:1">
      <c r="A108" s="9"/>
    </row>
    <row r="109" spans="1:1">
      <c r="A109" s="9"/>
    </row>
    <row r="110" spans="1:1">
      <c r="A110" s="9"/>
    </row>
    <row r="111" spans="1:1">
      <c r="A111" s="9"/>
    </row>
    <row r="112" spans="1:1">
      <c r="A112" s="9"/>
    </row>
    <row r="113" spans="1:1">
      <c r="A113" s="9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  <row r="118" spans="1:1">
      <c r="A118" s="9"/>
    </row>
    <row r="119" spans="1:1">
      <c r="A119" s="9"/>
    </row>
    <row r="120" spans="1:1">
      <c r="A120" s="9"/>
    </row>
    <row r="121" spans="1:1">
      <c r="A121" s="9"/>
    </row>
    <row r="122" spans="1:1">
      <c r="A122" s="9"/>
    </row>
    <row r="123" spans="1:1">
      <c r="A123" s="9"/>
    </row>
    <row r="124" spans="1:1">
      <c r="A124" s="9"/>
    </row>
    <row r="125" spans="1:1">
      <c r="A125" s="9"/>
    </row>
    <row r="126" spans="1:1">
      <c r="A126" s="9"/>
    </row>
    <row r="127" spans="1:1">
      <c r="A127" s="9"/>
    </row>
    <row r="128" spans="1:1">
      <c r="A128" s="9"/>
    </row>
    <row r="129" spans="1:1">
      <c r="A129" s="9"/>
    </row>
    <row r="130" spans="1:1">
      <c r="A130" s="9"/>
    </row>
    <row r="131" spans="1:1">
      <c r="A131" s="9"/>
    </row>
    <row r="132" spans="1:1">
      <c r="A132" s="9"/>
    </row>
    <row r="133" spans="1:1">
      <c r="A133" s="9"/>
    </row>
    <row r="134" spans="1:1">
      <c r="A134" s="9"/>
    </row>
    <row r="135" spans="1:1">
      <c r="A135" s="9"/>
    </row>
    <row r="136" spans="1:1">
      <c r="A136" s="9"/>
    </row>
    <row r="137" spans="1:1">
      <c r="A137" s="9"/>
    </row>
    <row r="138" spans="1:1">
      <c r="A138" s="9"/>
    </row>
    <row r="139" spans="1:1">
      <c r="A139" s="9"/>
    </row>
    <row r="140" spans="1:1">
      <c r="A140" s="9"/>
    </row>
    <row r="141" spans="1:1">
      <c r="A141" s="9"/>
    </row>
    <row r="142" spans="1:1">
      <c r="A142" s="9"/>
    </row>
    <row r="143" spans="1:1">
      <c r="A143" s="9"/>
    </row>
    <row r="144" spans="1:1">
      <c r="A144" s="9"/>
    </row>
    <row r="145" spans="1:1">
      <c r="A145" s="9"/>
    </row>
    <row r="146" spans="1:1">
      <c r="A146" s="9"/>
    </row>
    <row r="147" spans="1:1">
      <c r="A147" s="9"/>
    </row>
    <row r="148" spans="1:1">
      <c r="A148" s="9"/>
    </row>
    <row r="149" spans="1:1">
      <c r="A149" s="9"/>
    </row>
    <row r="150" spans="1:1">
      <c r="A150" s="9"/>
    </row>
    <row r="151" spans="1:1">
      <c r="A151" s="9"/>
    </row>
    <row r="152" spans="1:1">
      <c r="A152" s="9"/>
    </row>
    <row r="153" spans="1:1">
      <c r="A153" s="9"/>
    </row>
    <row r="154" spans="1:1">
      <c r="A154" s="9"/>
    </row>
    <row r="155" spans="1:1">
      <c r="A155" s="9"/>
    </row>
    <row r="156" spans="1:1">
      <c r="A156" s="9"/>
    </row>
    <row r="157" spans="1:1">
      <c r="A157" s="9"/>
    </row>
    <row r="158" spans="1:1">
      <c r="A158" s="9"/>
    </row>
    <row r="159" spans="1:1">
      <c r="A159" s="9"/>
    </row>
    <row r="160" spans="1:1">
      <c r="A160" s="9"/>
    </row>
    <row r="161" spans="1:1">
      <c r="A161" s="9"/>
    </row>
    <row r="162" spans="1:1">
      <c r="A162" s="9"/>
    </row>
    <row r="163" spans="1:1">
      <c r="A163" s="9"/>
    </row>
    <row r="164" spans="1:1">
      <c r="A164" s="9"/>
    </row>
    <row r="165" spans="1:1">
      <c r="A165" s="9"/>
    </row>
    <row r="166" spans="1:1">
      <c r="A166" s="9"/>
    </row>
    <row r="167" spans="1:1">
      <c r="A167" s="9"/>
    </row>
    <row r="168" spans="1:1">
      <c r="A168" s="9"/>
    </row>
    <row r="169" spans="1:1">
      <c r="A169" s="9"/>
    </row>
    <row r="170" spans="1:1">
      <c r="A170" s="9"/>
    </row>
    <row r="171" spans="1:1">
      <c r="A171" s="9"/>
    </row>
    <row r="172" spans="1:1">
      <c r="A172" s="9"/>
    </row>
    <row r="173" spans="1:1">
      <c r="A173" s="9"/>
    </row>
    <row r="174" spans="1:1">
      <c r="A174" s="9"/>
    </row>
    <row r="175" spans="1:1">
      <c r="A175" s="9"/>
    </row>
    <row r="176" spans="1:1">
      <c r="A176" s="9"/>
    </row>
    <row r="177" spans="1:1">
      <c r="A177" s="9"/>
    </row>
    <row r="178" spans="1:1">
      <c r="A178" s="9"/>
    </row>
    <row r="179" spans="1:1">
      <c r="A179" s="9"/>
    </row>
    <row r="180" spans="1:1">
      <c r="A180" s="9"/>
    </row>
    <row r="181" spans="1:1">
      <c r="A181" s="9"/>
    </row>
    <row r="182" spans="1:1">
      <c r="A182" s="9"/>
    </row>
    <row r="183" spans="1:1">
      <c r="A183" s="9"/>
    </row>
    <row r="184" spans="1:1">
      <c r="A184" s="9"/>
    </row>
    <row r="185" spans="1:1">
      <c r="A185" s="9"/>
    </row>
    <row r="186" spans="1:1">
      <c r="A186" s="9"/>
    </row>
    <row r="187" spans="1:1">
      <c r="A187" s="9"/>
    </row>
    <row r="188" spans="1:1">
      <c r="A188" s="9"/>
    </row>
    <row r="189" spans="1:1">
      <c r="A189" s="9"/>
    </row>
    <row r="190" spans="1:1">
      <c r="A190" s="9"/>
    </row>
    <row r="191" spans="1:1">
      <c r="A191" s="9"/>
    </row>
    <row r="192" spans="1:1">
      <c r="A192" s="9"/>
    </row>
    <row r="193" spans="1:1">
      <c r="A193" s="9"/>
    </row>
    <row r="194" spans="1:1">
      <c r="A194" s="9"/>
    </row>
    <row r="195" spans="1:1">
      <c r="A195" s="9"/>
    </row>
    <row r="196" spans="1:1">
      <c r="A196" s="9"/>
    </row>
    <row r="197" spans="1:1">
      <c r="A197" s="9"/>
    </row>
    <row r="198" spans="1:1">
      <c r="A198" s="9"/>
    </row>
    <row r="199" spans="1:1">
      <c r="A199" s="9"/>
    </row>
    <row r="200" spans="1:1">
      <c r="A200" s="9"/>
    </row>
    <row r="201" spans="1:1">
      <c r="A201" s="9"/>
    </row>
    <row r="202" spans="1:1">
      <c r="A202" s="9"/>
    </row>
  </sheetData>
  <phoneticPr fontId="3" type="noConversion"/>
  <pageMargins left="0.75" right="0.75" top="1" bottom="1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H96"/>
  <sheetViews>
    <sheetView showGridLines="0" workbookViewId="0">
      <selection activeCell="L17" sqref="L17"/>
    </sheetView>
  </sheetViews>
  <sheetFormatPr defaultRowHeight="12.75"/>
  <cols>
    <col min="1" max="1" width="7.42578125" style="10" customWidth="1"/>
    <col min="2" max="2" width="8.85546875" style="10" customWidth="1"/>
    <col min="3" max="3" width="8.42578125" style="10" customWidth="1"/>
    <col min="4" max="4" width="9.140625" style="10" customWidth="1"/>
    <col min="5" max="5" width="9.85546875" style="10" customWidth="1"/>
    <col min="6" max="6" width="7.42578125" style="10" customWidth="1"/>
    <col min="7" max="7" width="8.140625" style="11" customWidth="1"/>
    <col min="8" max="8" width="14" style="11" customWidth="1"/>
    <col min="9" max="9" width="10.85546875" style="10" customWidth="1"/>
    <col min="10" max="10" width="10.28515625" style="10" customWidth="1"/>
    <col min="11" max="11" width="9.85546875" style="10" customWidth="1"/>
    <col min="12" max="18" width="11.42578125" style="10" customWidth="1"/>
    <col min="19" max="19" width="8.85546875" customWidth="1"/>
    <col min="20" max="256" width="11.42578125" style="10" customWidth="1"/>
    <col min="257" max="16384" width="9.140625" style="10"/>
  </cols>
  <sheetData>
    <row r="1" spans="1:34" ht="24">
      <c r="A1" s="105"/>
      <c r="B1" s="105" t="str">
        <f>中国股票数据!B1</f>
        <v>沪指</v>
      </c>
      <c r="C1" s="105" t="str">
        <f>中国股票数据!E1</f>
        <v>中信证</v>
      </c>
      <c r="D1" s="105" t="s">
        <v>8</v>
      </c>
      <c r="E1" s="106" t="s">
        <v>24</v>
      </c>
      <c r="F1" s="105" t="s">
        <v>9</v>
      </c>
      <c r="G1" s="106"/>
      <c r="H1" s="14" t="s">
        <v>10</v>
      </c>
      <c r="K1" s="15" t="s">
        <v>104</v>
      </c>
      <c r="L1" s="15"/>
      <c r="O1" s="170"/>
      <c r="P1" s="171" t="s">
        <v>202</v>
      </c>
      <c r="S1" s="8" t="str">
        <f>D1</f>
        <v>沪指回报</v>
      </c>
      <c r="T1" s="4" t="s">
        <v>110</v>
      </c>
      <c r="U1" s="10" t="s">
        <v>111</v>
      </c>
      <c r="V1" s="10" t="s">
        <v>112</v>
      </c>
      <c r="Z1" t="s">
        <v>171</v>
      </c>
      <c r="AA1"/>
      <c r="AB1"/>
      <c r="AC1"/>
      <c r="AD1"/>
      <c r="AE1" s="170"/>
      <c r="AF1"/>
      <c r="AG1"/>
      <c r="AH1"/>
    </row>
    <row r="2" spans="1:34" ht="13.5" thickBot="1">
      <c r="A2" s="16">
        <f>中国股票数据!A2</f>
        <v>40057</v>
      </c>
      <c r="B2" s="11">
        <f>中国股票数据!B2</f>
        <v>2779.43</v>
      </c>
      <c r="C2" s="11">
        <f>中国股票数据!E2</f>
        <v>25.01</v>
      </c>
      <c r="D2" s="17">
        <f t="shared" ref="D2:E25" si="0">B2/B3-1</f>
        <v>4.1862993159029083E-2</v>
      </c>
      <c r="E2" s="17">
        <f t="shared" si="0"/>
        <v>2.0816326530612272E-2</v>
      </c>
      <c r="F2" s="17">
        <f>$I$17+$I$19*D2</f>
        <v>7.5705499091861639E-2</v>
      </c>
      <c r="G2" s="18"/>
      <c r="R2" s="42">
        <f t="shared" ref="R2:R25" si="1">A2</f>
        <v>40057</v>
      </c>
      <c r="S2" s="8">
        <f t="shared" ref="S2:S65" si="2">D2</f>
        <v>4.1862993159029083E-2</v>
      </c>
      <c r="T2" s="107">
        <f>E2-F2</f>
        <v>-5.4889172561249366E-2</v>
      </c>
      <c r="U2" s="21">
        <f t="shared" ref="U2:U33" si="3">$I$26-$I$19</f>
        <v>0.28386327173780934</v>
      </c>
      <c r="V2" s="21">
        <f t="shared" ref="V2:V33" si="4">$I$27-$I$19</f>
        <v>-0.28386327173780934</v>
      </c>
      <c r="Z2"/>
      <c r="AA2"/>
      <c r="AB2"/>
      <c r="AC2"/>
      <c r="AD2"/>
      <c r="AE2"/>
      <c r="AF2"/>
      <c r="AG2"/>
      <c r="AH2"/>
    </row>
    <row r="3" spans="1:34">
      <c r="A3" s="16">
        <f>中国股票数据!A3</f>
        <v>40028</v>
      </c>
      <c r="B3" s="11">
        <f>中国股票数据!B3</f>
        <v>2667.75</v>
      </c>
      <c r="C3" s="11">
        <f>中国股票数据!E3</f>
        <v>24.5</v>
      </c>
      <c r="D3" s="17">
        <f t="shared" si="0"/>
        <v>-0.2181409471111293</v>
      </c>
      <c r="E3" s="17">
        <f t="shared" si="0"/>
        <v>-0.35577175913752301</v>
      </c>
      <c r="F3" s="17">
        <f t="shared" ref="F3:F66" si="5">$I$17+$I$19*D3</f>
        <v>-0.31430041131337594</v>
      </c>
      <c r="G3" s="18"/>
      <c r="R3" s="42">
        <f t="shared" si="1"/>
        <v>40028</v>
      </c>
      <c r="S3" s="8">
        <f t="shared" si="2"/>
        <v>-0.2181409471111293</v>
      </c>
      <c r="T3" s="107">
        <f t="shared" ref="T3:T66" si="6">E3-F3</f>
        <v>-4.1471347824147076E-2</v>
      </c>
      <c r="U3" s="21">
        <f t="shared" si="3"/>
        <v>0.28386327173780934</v>
      </c>
      <c r="V3" s="21">
        <f t="shared" si="4"/>
        <v>-0.28386327173780934</v>
      </c>
      <c r="Z3" s="116" t="s">
        <v>187</v>
      </c>
      <c r="AA3" s="116"/>
      <c r="AB3"/>
      <c r="AC3"/>
      <c r="AD3"/>
      <c r="AE3"/>
      <c r="AF3"/>
      <c r="AG3"/>
      <c r="AH3"/>
    </row>
    <row r="4" spans="1:34">
      <c r="A4" s="16">
        <f>中国股票数据!A4</f>
        <v>39995</v>
      </c>
      <c r="B4" s="11">
        <f>中国股票数据!B4</f>
        <v>3412.06</v>
      </c>
      <c r="C4" s="11">
        <f>中国股票数据!E4</f>
        <v>38.03</v>
      </c>
      <c r="D4" s="17">
        <f t="shared" si="0"/>
        <v>0.15297226427335642</v>
      </c>
      <c r="E4" s="17">
        <f t="shared" si="0"/>
        <v>0.3457183297947628</v>
      </c>
      <c r="F4" s="17">
        <f t="shared" si="5"/>
        <v>0.24236940576335264</v>
      </c>
      <c r="G4" s="18"/>
      <c r="R4" s="42">
        <f t="shared" si="1"/>
        <v>39995</v>
      </c>
      <c r="S4" s="8">
        <f t="shared" si="2"/>
        <v>0.15297226427335642</v>
      </c>
      <c r="T4" s="107">
        <f t="shared" si="6"/>
        <v>0.10334892403141016</v>
      </c>
      <c r="U4" s="21">
        <f t="shared" si="3"/>
        <v>0.28386327173780934</v>
      </c>
      <c r="V4" s="21">
        <f t="shared" si="4"/>
        <v>-0.28386327173780934</v>
      </c>
      <c r="Z4" s="100" t="s">
        <v>172</v>
      </c>
      <c r="AA4" s="100">
        <v>0.76992318238905399</v>
      </c>
      <c r="AB4"/>
      <c r="AC4"/>
      <c r="AD4"/>
      <c r="AE4"/>
      <c r="AF4"/>
      <c r="AG4"/>
      <c r="AH4"/>
    </row>
    <row r="5" spans="1:34">
      <c r="A5" s="16">
        <f>中国股票数据!A5</f>
        <v>39965</v>
      </c>
      <c r="B5" s="11">
        <f>中国股票数据!B5</f>
        <v>2959.36</v>
      </c>
      <c r="C5" s="11">
        <f>中国股票数据!E5</f>
        <v>28.26</v>
      </c>
      <c r="D5" s="17">
        <f t="shared" si="0"/>
        <v>0.12397974879696783</v>
      </c>
      <c r="E5" s="17">
        <f t="shared" si="0"/>
        <v>0.11128588281557228</v>
      </c>
      <c r="F5" s="17">
        <f t="shared" si="5"/>
        <v>0.19888063254876975</v>
      </c>
      <c r="G5" s="18"/>
      <c r="R5" s="42">
        <f t="shared" si="1"/>
        <v>39965</v>
      </c>
      <c r="S5" s="8">
        <f t="shared" si="2"/>
        <v>0.12397974879696783</v>
      </c>
      <c r="T5" s="107">
        <f t="shared" si="6"/>
        <v>-8.7594749733197474E-2</v>
      </c>
      <c r="U5" s="21">
        <f t="shared" si="3"/>
        <v>0.28386327173780934</v>
      </c>
      <c r="V5" s="21">
        <f t="shared" si="4"/>
        <v>-0.28386327173780934</v>
      </c>
      <c r="Z5" s="100" t="s">
        <v>173</v>
      </c>
      <c r="AA5" s="100">
        <v>0.59278170678008857</v>
      </c>
      <c r="AB5"/>
      <c r="AC5"/>
      <c r="AD5"/>
      <c r="AE5"/>
      <c r="AF5"/>
      <c r="AG5"/>
      <c r="AH5"/>
    </row>
    <row r="6" spans="1:34">
      <c r="A6" s="16">
        <f>中国股票数据!A6</f>
        <v>39937</v>
      </c>
      <c r="B6" s="11">
        <f>中国股票数据!B6</f>
        <v>2632.93</v>
      </c>
      <c r="C6" s="11">
        <f>中国股票数据!E6</f>
        <v>25.43</v>
      </c>
      <c r="D6" s="17">
        <f t="shared" si="0"/>
        <v>6.2706603647929127E-2</v>
      </c>
      <c r="E6" s="17">
        <f t="shared" si="0"/>
        <v>4.8659793814433083E-2</v>
      </c>
      <c r="F6" s="17">
        <f t="shared" si="5"/>
        <v>0.1069709148252117</v>
      </c>
      <c r="G6" s="18"/>
      <c r="R6" s="42">
        <f t="shared" si="1"/>
        <v>39937</v>
      </c>
      <c r="S6" s="8">
        <f t="shared" si="2"/>
        <v>6.2706603647929127E-2</v>
      </c>
      <c r="T6" s="107">
        <f t="shared" si="6"/>
        <v>-5.8311121010778622E-2</v>
      </c>
      <c r="U6" s="21">
        <f t="shared" si="3"/>
        <v>0.28386327173780934</v>
      </c>
      <c r="V6" s="21">
        <f t="shared" si="4"/>
        <v>-0.28386327173780934</v>
      </c>
      <c r="Z6" s="100" t="s">
        <v>174</v>
      </c>
      <c r="AA6" s="100">
        <v>0.58696430259123267</v>
      </c>
      <c r="AB6"/>
      <c r="AC6"/>
      <c r="AD6"/>
      <c r="AE6"/>
      <c r="AF6"/>
      <c r="AG6"/>
      <c r="AH6"/>
    </row>
    <row r="7" spans="1:34">
      <c r="A7" s="16">
        <f>中国股票数据!A7</f>
        <v>39904</v>
      </c>
      <c r="B7" s="11">
        <f>中国股票数据!B7</f>
        <v>2477.5700000000002</v>
      </c>
      <c r="C7" s="11">
        <f>中国股票数据!E7</f>
        <v>24.25</v>
      </c>
      <c r="D7" s="17">
        <f t="shared" si="0"/>
        <v>4.3974195288238427E-2</v>
      </c>
      <c r="E7" s="17">
        <f t="shared" si="0"/>
        <v>-4.789948959560264E-2</v>
      </c>
      <c r="F7" s="17">
        <f t="shared" si="5"/>
        <v>7.8872302285675655E-2</v>
      </c>
      <c r="G7" s="18"/>
      <c r="R7" s="42">
        <f t="shared" si="1"/>
        <v>39904</v>
      </c>
      <c r="S7" s="8">
        <f t="shared" si="2"/>
        <v>4.3974195288238427E-2</v>
      </c>
      <c r="T7" s="107">
        <f t="shared" si="6"/>
        <v>-0.1267717918812783</v>
      </c>
      <c r="U7" s="21">
        <f t="shared" si="3"/>
        <v>0.28386327173780934</v>
      </c>
      <c r="V7" s="21">
        <f t="shared" si="4"/>
        <v>-0.28386327173780934</v>
      </c>
      <c r="Z7" s="112" t="s">
        <v>188</v>
      </c>
      <c r="AA7" s="100">
        <v>0.12025004789117721</v>
      </c>
      <c r="AB7"/>
      <c r="AC7"/>
      <c r="AD7"/>
      <c r="AE7"/>
      <c r="AF7"/>
      <c r="AG7"/>
      <c r="AH7"/>
    </row>
    <row r="8" spans="1:34" ht="13.5" thickBot="1">
      <c r="A8" s="16">
        <f>中国股票数据!A8</f>
        <v>39874</v>
      </c>
      <c r="B8" s="11">
        <f>中国股票数据!B8</f>
        <v>2373.21</v>
      </c>
      <c r="C8" s="11">
        <f>中国股票数据!E8</f>
        <v>25.47</v>
      </c>
      <c r="D8" s="17">
        <f t="shared" si="0"/>
        <v>0.13940514199294252</v>
      </c>
      <c r="E8" s="17">
        <f t="shared" si="0"/>
        <v>0.19185774450163762</v>
      </c>
      <c r="F8" s="17">
        <f t="shared" si="5"/>
        <v>0.22201872234273179</v>
      </c>
      <c r="G8" s="18"/>
      <c r="R8" s="42">
        <f t="shared" si="1"/>
        <v>39874</v>
      </c>
      <c r="S8" s="8">
        <f t="shared" si="2"/>
        <v>0.13940514199294252</v>
      </c>
      <c r="T8" s="107">
        <f t="shared" si="6"/>
        <v>-3.0160977841094172E-2</v>
      </c>
      <c r="U8" s="21">
        <f t="shared" si="3"/>
        <v>0.28386327173780934</v>
      </c>
      <c r="V8" s="21">
        <f t="shared" si="4"/>
        <v>-0.28386327173780934</v>
      </c>
      <c r="Z8" s="113" t="s">
        <v>189</v>
      </c>
      <c r="AA8" s="114">
        <v>72</v>
      </c>
      <c r="AB8"/>
      <c r="AC8"/>
      <c r="AD8"/>
      <c r="AE8"/>
      <c r="AF8"/>
      <c r="AG8"/>
      <c r="AH8"/>
    </row>
    <row r="9" spans="1:34">
      <c r="A9" s="16">
        <f>中国股票数据!A9</f>
        <v>39846</v>
      </c>
      <c r="B9" s="11">
        <f>中国股票数据!B9</f>
        <v>2082.85</v>
      </c>
      <c r="C9" s="11">
        <f>中国股票数据!E9</f>
        <v>21.37</v>
      </c>
      <c r="D9" s="17">
        <f t="shared" si="0"/>
        <v>4.6311273647935858E-2</v>
      </c>
      <c r="E9" s="17">
        <f t="shared" si="0"/>
        <v>-1.837390904915015E-2</v>
      </c>
      <c r="F9" s="17">
        <f t="shared" si="5"/>
        <v>8.2377919825221801E-2</v>
      </c>
      <c r="G9" s="18"/>
      <c r="R9" s="42">
        <f t="shared" si="1"/>
        <v>39846</v>
      </c>
      <c r="S9" s="8">
        <f t="shared" si="2"/>
        <v>4.6311273647935858E-2</v>
      </c>
      <c r="T9" s="107">
        <f t="shared" si="6"/>
        <v>-0.10075182887437195</v>
      </c>
      <c r="U9" s="21">
        <f t="shared" si="3"/>
        <v>0.28386327173780934</v>
      </c>
      <c r="V9" s="21">
        <f t="shared" si="4"/>
        <v>-0.28386327173780934</v>
      </c>
      <c r="Z9"/>
      <c r="AA9"/>
      <c r="AB9"/>
      <c r="AC9">
        <f>AB13/70</f>
        <v>1.4460074017830414E-2</v>
      </c>
      <c r="AD9"/>
      <c r="AE9"/>
      <c r="AF9"/>
      <c r="AG9"/>
      <c r="AH9"/>
    </row>
    <row r="10" spans="1:34" ht="13.5" thickBot="1">
      <c r="A10" s="16">
        <f>中国股票数据!A10</f>
        <v>39818</v>
      </c>
      <c r="B10" s="11">
        <f>中国股票数据!B10</f>
        <v>1990.66</v>
      </c>
      <c r="C10" s="11">
        <f>中国股票数据!E10</f>
        <v>21.77</v>
      </c>
      <c r="D10" s="17">
        <f t="shared" si="0"/>
        <v>9.328265991509288E-2</v>
      </c>
      <c r="E10" s="17">
        <f t="shared" si="0"/>
        <v>0.21146355036171394</v>
      </c>
      <c r="F10" s="17">
        <f t="shared" si="5"/>
        <v>0.15283499922595734</v>
      </c>
      <c r="G10" s="18"/>
      <c r="R10" s="42">
        <f t="shared" si="1"/>
        <v>39818</v>
      </c>
      <c r="S10" s="8">
        <f t="shared" si="2"/>
        <v>9.328265991509288E-2</v>
      </c>
      <c r="T10" s="107">
        <f t="shared" si="6"/>
        <v>5.8628551135756601E-2</v>
      </c>
      <c r="U10" s="21">
        <f t="shared" si="3"/>
        <v>0.28386327173780934</v>
      </c>
      <c r="V10" s="21">
        <f t="shared" si="4"/>
        <v>-0.28386327173780934</v>
      </c>
      <c r="Z10" t="s">
        <v>175</v>
      </c>
      <c r="AA10"/>
      <c r="AB10"/>
      <c r="AC10">
        <f>SQRT(AC9)</f>
        <v>0.12025004789117721</v>
      </c>
      <c r="AD10"/>
      <c r="AE10"/>
      <c r="AF10"/>
      <c r="AG10"/>
      <c r="AH10"/>
    </row>
    <row r="11" spans="1:34">
      <c r="A11" s="16">
        <f>中国股票数据!A11</f>
        <v>39783</v>
      </c>
      <c r="B11" s="11">
        <f>中国股票数据!B11</f>
        <v>1820.81</v>
      </c>
      <c r="C11" s="11">
        <f>中国股票数据!E11</f>
        <v>17.97</v>
      </c>
      <c r="D11" s="17">
        <f t="shared" si="0"/>
        <v>-2.6908441822185214E-2</v>
      </c>
      <c r="E11" s="17">
        <f t="shared" si="0"/>
        <v>-8.1288343558282183E-2</v>
      </c>
      <c r="F11" s="17">
        <f t="shared" si="5"/>
        <v>-2.745165337995981E-2</v>
      </c>
      <c r="G11" s="18"/>
      <c r="R11" s="42">
        <f t="shared" si="1"/>
        <v>39783</v>
      </c>
      <c r="S11" s="8">
        <f t="shared" si="2"/>
        <v>-2.6908441822185214E-2</v>
      </c>
      <c r="T11" s="107">
        <f t="shared" si="6"/>
        <v>-5.3836690178322377E-2</v>
      </c>
      <c r="U11" s="21">
        <f t="shared" si="3"/>
        <v>0.28386327173780934</v>
      </c>
      <c r="V11" s="21">
        <f t="shared" si="4"/>
        <v>-0.28386327173780934</v>
      </c>
      <c r="Z11" s="115"/>
      <c r="AA11" s="115" t="s">
        <v>177</v>
      </c>
      <c r="AB11" s="115" t="s">
        <v>178</v>
      </c>
      <c r="AC11" s="115" t="s">
        <v>179</v>
      </c>
      <c r="AD11" s="115" t="s">
        <v>180</v>
      </c>
      <c r="AE11" s="115" t="s">
        <v>181</v>
      </c>
      <c r="AF11"/>
      <c r="AG11"/>
      <c r="AH11"/>
    </row>
    <row r="12" spans="1:34">
      <c r="A12" s="16">
        <f>中国股票数据!A12</f>
        <v>39755</v>
      </c>
      <c r="B12" s="11">
        <f>中国股票数据!B12</f>
        <v>1871.16</v>
      </c>
      <c r="C12" s="11">
        <f>中国股票数据!E12</f>
        <v>19.559999999999999</v>
      </c>
      <c r="D12" s="17">
        <f t="shared" si="0"/>
        <v>8.2352396763053948E-2</v>
      </c>
      <c r="E12" s="17">
        <f t="shared" si="0"/>
        <v>9.6412556053811604E-2</v>
      </c>
      <c r="F12" s="17">
        <f t="shared" si="5"/>
        <v>0.13643960449789894</v>
      </c>
      <c r="G12" s="18"/>
      <c r="R12" s="42">
        <f t="shared" si="1"/>
        <v>39755</v>
      </c>
      <c r="S12" s="8">
        <f t="shared" si="2"/>
        <v>8.2352396763053948E-2</v>
      </c>
      <c r="T12" s="107">
        <f t="shared" si="6"/>
        <v>-4.0027048444087332E-2</v>
      </c>
      <c r="U12" s="21">
        <f t="shared" si="3"/>
        <v>0.28386327173780934</v>
      </c>
      <c r="V12" s="21">
        <f t="shared" si="4"/>
        <v>-0.28386327173780934</v>
      </c>
      <c r="Z12" s="112" t="s">
        <v>190</v>
      </c>
      <c r="AA12" s="100">
        <v>1</v>
      </c>
      <c r="AB12" s="100">
        <v>1.473452261212356</v>
      </c>
      <c r="AC12" s="100">
        <v>1.473452261212356</v>
      </c>
      <c r="AD12" s="100">
        <v>101.89797503079672</v>
      </c>
      <c r="AE12" s="100">
        <v>2.6995750102171297E-15</v>
      </c>
      <c r="AF12"/>
      <c r="AG12"/>
      <c r="AH12"/>
    </row>
    <row r="13" spans="1:34">
      <c r="A13" s="16">
        <f>中国股票数据!A13</f>
        <v>39727</v>
      </c>
      <c r="B13" s="11">
        <f>中国股票数据!B13</f>
        <v>1728.79</v>
      </c>
      <c r="C13" s="11">
        <f>中国股票数据!E13</f>
        <v>17.84</v>
      </c>
      <c r="D13" s="17">
        <f t="shared" si="0"/>
        <v>-0.24631394466775369</v>
      </c>
      <c r="E13" s="17">
        <f t="shared" si="0"/>
        <v>-0.27948303715670442</v>
      </c>
      <c r="F13" s="17">
        <f t="shared" si="5"/>
        <v>-0.35655990764831252</v>
      </c>
      <c r="G13" s="18"/>
      <c r="R13" s="42">
        <f t="shared" si="1"/>
        <v>39727</v>
      </c>
      <c r="S13" s="8">
        <f t="shared" si="2"/>
        <v>-0.24631394466775369</v>
      </c>
      <c r="T13" s="107">
        <f t="shared" si="6"/>
        <v>7.7076870491608107E-2</v>
      </c>
      <c r="U13" s="21">
        <f t="shared" si="3"/>
        <v>0.28386327173780934</v>
      </c>
      <c r="V13" s="21">
        <f t="shared" si="4"/>
        <v>-0.28386327173780934</v>
      </c>
      <c r="Z13" s="112" t="s">
        <v>191</v>
      </c>
      <c r="AA13" s="100">
        <v>70</v>
      </c>
      <c r="AB13" s="100">
        <v>1.012205181248129</v>
      </c>
      <c r="AC13" s="100">
        <v>1.4460074017830414E-2</v>
      </c>
      <c r="AD13" s="100"/>
      <c r="AE13" s="100"/>
      <c r="AF13"/>
      <c r="AG13"/>
      <c r="AH13"/>
    </row>
    <row r="14" spans="1:34" ht="13.5" thickBot="1">
      <c r="A14" s="16">
        <f>中国股票数据!A14</f>
        <v>39692</v>
      </c>
      <c r="B14" s="11">
        <f>中国股票数据!B14</f>
        <v>2293.7800000000002</v>
      </c>
      <c r="C14" s="11">
        <f>中国股票数据!E14</f>
        <v>24.76</v>
      </c>
      <c r="D14" s="17">
        <f t="shared" si="0"/>
        <v>-4.3209850794829197E-2</v>
      </c>
      <c r="E14" s="17">
        <f t="shared" si="0"/>
        <v>0.23122824465440095</v>
      </c>
      <c r="F14" s="17">
        <f t="shared" si="5"/>
        <v>-5.190376683892578E-2</v>
      </c>
      <c r="G14" s="18"/>
      <c r="H14" s="10" t="s">
        <v>11</v>
      </c>
      <c r="I14" s="23" t="s">
        <v>7</v>
      </c>
      <c r="J14" s="4" t="s">
        <v>94</v>
      </c>
      <c r="R14" s="42">
        <f t="shared" si="1"/>
        <v>39692</v>
      </c>
      <c r="S14" s="8">
        <f t="shared" si="2"/>
        <v>-4.3209850794829197E-2</v>
      </c>
      <c r="T14" s="107">
        <f t="shared" si="6"/>
        <v>0.28313201149332673</v>
      </c>
      <c r="U14" s="21">
        <f t="shared" si="3"/>
        <v>0.28386327173780934</v>
      </c>
      <c r="V14" s="21">
        <f t="shared" si="4"/>
        <v>-0.28386327173780934</v>
      </c>
      <c r="Z14" s="113" t="s">
        <v>192</v>
      </c>
      <c r="AA14" s="114">
        <v>71</v>
      </c>
      <c r="AB14" s="114">
        <v>2.4856574424604849</v>
      </c>
      <c r="AC14" s="114"/>
      <c r="AD14" s="114"/>
      <c r="AE14" s="114"/>
      <c r="AF14"/>
      <c r="AG14"/>
      <c r="AH14"/>
    </row>
    <row r="15" spans="1:34" ht="15" thickBot="1">
      <c r="A15" s="16">
        <f>中国股票数据!A15</f>
        <v>39661</v>
      </c>
      <c r="B15" s="11">
        <f>中国股票数据!B15</f>
        <v>2397.37</v>
      </c>
      <c r="C15" s="11">
        <f>中国股票数据!E15</f>
        <v>20.11</v>
      </c>
      <c r="D15" s="17">
        <f t="shared" si="0"/>
        <v>-0.13630697620797483</v>
      </c>
      <c r="E15" s="17">
        <f t="shared" si="0"/>
        <v>-0.11017699115044255</v>
      </c>
      <c r="F15" s="17">
        <f t="shared" si="5"/>
        <v>-0.19154945495864423</v>
      </c>
      <c r="G15" s="18"/>
      <c r="H15" s="10" t="s">
        <v>12</v>
      </c>
      <c r="I15" s="109" t="s">
        <v>163</v>
      </c>
      <c r="R15" s="42">
        <f t="shared" si="1"/>
        <v>39661</v>
      </c>
      <c r="S15" s="8">
        <f t="shared" si="2"/>
        <v>-0.13630697620797483</v>
      </c>
      <c r="T15" s="107">
        <f t="shared" si="6"/>
        <v>8.1372463808201678E-2</v>
      </c>
      <c r="U15" s="21">
        <f t="shared" si="3"/>
        <v>0.28386327173780934</v>
      </c>
      <c r="V15" s="21">
        <f t="shared" si="4"/>
        <v>-0.28386327173780934</v>
      </c>
      <c r="Z15"/>
      <c r="AA15"/>
      <c r="AB15"/>
      <c r="AC15"/>
      <c r="AD15"/>
      <c r="AE15"/>
      <c r="AF15"/>
      <c r="AG15"/>
      <c r="AH15"/>
    </row>
    <row r="16" spans="1:34">
      <c r="A16" s="16">
        <f>中国股票数据!A16</f>
        <v>39630</v>
      </c>
      <c r="B16" s="11">
        <f>中国股票数据!B16</f>
        <v>2775.72</v>
      </c>
      <c r="C16" s="11">
        <f>中国股票数据!E16</f>
        <v>22.6</v>
      </c>
      <c r="D16" s="17">
        <f t="shared" si="0"/>
        <v>1.448046489528898E-2</v>
      </c>
      <c r="E16" s="17">
        <f t="shared" si="0"/>
        <v>-5.5183946488294278E-2</v>
      </c>
      <c r="F16" s="17">
        <f t="shared" si="5"/>
        <v>3.4631706696251485E-2</v>
      </c>
      <c r="G16" s="18"/>
      <c r="R16" s="42">
        <f t="shared" si="1"/>
        <v>39630</v>
      </c>
      <c r="S16" s="8">
        <f t="shared" si="2"/>
        <v>1.448046489528898E-2</v>
      </c>
      <c r="T16" s="107">
        <f t="shared" si="6"/>
        <v>-8.9815653184545763E-2</v>
      </c>
      <c r="U16" s="21">
        <f t="shared" si="3"/>
        <v>0.28386327173780934</v>
      </c>
      <c r="V16" s="21">
        <f t="shared" si="4"/>
        <v>-0.28386327173780934</v>
      </c>
      <c r="Z16" s="115"/>
      <c r="AA16" s="115" t="s">
        <v>182</v>
      </c>
      <c r="AB16" s="115" t="s">
        <v>188</v>
      </c>
      <c r="AC16" s="115" t="s">
        <v>183</v>
      </c>
      <c r="AD16" s="115" t="s">
        <v>184</v>
      </c>
      <c r="AE16" s="115" t="s">
        <v>185</v>
      </c>
      <c r="AF16" s="115" t="s">
        <v>186</v>
      </c>
      <c r="AG16" s="115" t="s">
        <v>193</v>
      </c>
      <c r="AH16" s="115" t="s">
        <v>194</v>
      </c>
    </row>
    <row r="17" spans="1:34" ht="14.25">
      <c r="A17" s="16">
        <f>中国股票数据!A17</f>
        <v>39602</v>
      </c>
      <c r="B17" s="11">
        <f>中国股票数据!B17</f>
        <v>2736.1</v>
      </c>
      <c r="C17" s="11">
        <f>中国股票数据!E17</f>
        <v>23.92</v>
      </c>
      <c r="D17" s="17">
        <f t="shared" si="0"/>
        <v>-0.20308153843913379</v>
      </c>
      <c r="E17" s="17">
        <f t="shared" si="0"/>
        <v>-0.30140186915887845</v>
      </c>
      <c r="F17" s="17">
        <f t="shared" si="5"/>
        <v>-0.29171129830538267</v>
      </c>
      <c r="G17" s="18"/>
      <c r="H17" s="10" t="s">
        <v>25</v>
      </c>
      <c r="I17" s="35">
        <f>IF(K17=0.01,I18,K17)</f>
        <v>1.2911009353318011E-2</v>
      </c>
      <c r="J17" s="24">
        <v>31</v>
      </c>
      <c r="K17" s="24">
        <f>-0.3+J17/100</f>
        <v>1.0000000000000009E-2</v>
      </c>
      <c r="R17" s="42">
        <f t="shared" si="1"/>
        <v>39602</v>
      </c>
      <c r="S17" s="8">
        <f t="shared" si="2"/>
        <v>-0.20308153843913379</v>
      </c>
      <c r="T17" s="107">
        <f t="shared" si="6"/>
        <v>-9.6905708534957835E-3</v>
      </c>
      <c r="U17" s="21">
        <f t="shared" si="3"/>
        <v>0.28386327173780934</v>
      </c>
      <c r="V17" s="21">
        <f t="shared" si="4"/>
        <v>-0.28386327173780934</v>
      </c>
      <c r="Z17" s="100" t="s">
        <v>176</v>
      </c>
      <c r="AA17" s="100">
        <v>1.2911009353318004E-2</v>
      </c>
      <c r="AB17" s="100">
        <v>1.4331436126612893E-2</v>
      </c>
      <c r="AC17" s="100">
        <v>0.9008873388022004</v>
      </c>
      <c r="AD17" s="100">
        <v>0.37073733937464626</v>
      </c>
      <c r="AE17" s="100">
        <v>-1.5672138351371261E-2</v>
      </c>
      <c r="AF17" s="100">
        <v>4.1494157058007269E-2</v>
      </c>
      <c r="AG17" s="100">
        <v>-1.5672138351371261E-2</v>
      </c>
      <c r="AH17" s="100">
        <v>4.1494157058007269E-2</v>
      </c>
    </row>
    <row r="18" spans="1:34" ht="13.5" thickBot="1">
      <c r="A18" s="16">
        <f>中国股票数据!A18</f>
        <v>39573</v>
      </c>
      <c r="B18" s="11">
        <f>中国股票数据!B18</f>
        <v>3433.35</v>
      </c>
      <c r="C18" s="11">
        <f>中国股票数据!E18</f>
        <v>34.24</v>
      </c>
      <c r="D18" s="17">
        <f t="shared" si="0"/>
        <v>-7.0336383156743287E-2</v>
      </c>
      <c r="E18" s="17">
        <f t="shared" si="0"/>
        <v>-0.136226034308779</v>
      </c>
      <c r="F18" s="17">
        <f t="shared" si="5"/>
        <v>-9.2593565381796916E-2</v>
      </c>
      <c r="G18" s="18"/>
      <c r="I18" s="28">
        <f>INTERCEPT($E$2:$E$73,$D$2:$D$73)</f>
        <v>1.2911009353318011E-2</v>
      </c>
      <c r="L18" s="24"/>
      <c r="R18" s="42">
        <f t="shared" si="1"/>
        <v>39573</v>
      </c>
      <c r="S18" s="8">
        <f t="shared" si="2"/>
        <v>-7.0336383156743287E-2</v>
      </c>
      <c r="T18" s="107">
        <f t="shared" si="6"/>
        <v>-4.3632468926982082E-2</v>
      </c>
      <c r="U18" s="21">
        <f t="shared" si="3"/>
        <v>0.28386327173780934</v>
      </c>
      <c r="V18" s="21">
        <f t="shared" si="4"/>
        <v>-0.28386327173780934</v>
      </c>
      <c r="Z18" s="113" t="s">
        <v>195</v>
      </c>
      <c r="AA18" s="114">
        <v>1.4367183346876722</v>
      </c>
      <c r="AB18" s="114">
        <v>0.14232751188916706</v>
      </c>
      <c r="AC18" s="114">
        <v>10.094452686044775</v>
      </c>
      <c r="AD18" s="114">
        <v>2.6995750102172082E-15</v>
      </c>
      <c r="AE18" s="114">
        <v>1.1528550666363597</v>
      </c>
      <c r="AF18" s="114">
        <v>1.7205816027389846</v>
      </c>
      <c r="AG18" s="114">
        <v>1.1528550666363597</v>
      </c>
      <c r="AH18" s="114">
        <v>1.7205816027389846</v>
      </c>
    </row>
    <row r="19" spans="1:34" ht="14.25">
      <c r="A19" s="16">
        <f>中国股票数据!A19</f>
        <v>39539</v>
      </c>
      <c r="B19" s="11">
        <f>中国股票数据!B19</f>
        <v>3693.11</v>
      </c>
      <c r="C19" s="11">
        <f>中国股票数据!E19</f>
        <v>39.64</v>
      </c>
      <c r="D19" s="17">
        <f t="shared" si="0"/>
        <v>6.3466284256387784E-2</v>
      </c>
      <c r="E19" s="17">
        <f t="shared" si="0"/>
        <v>-0.24495238095238092</v>
      </c>
      <c r="F19" s="17">
        <f t="shared" si="5"/>
        <v>0.10811043573789969</v>
      </c>
      <c r="G19" s="18"/>
      <c r="H19" s="10" t="s">
        <v>26</v>
      </c>
      <c r="I19" s="28">
        <f>IF(K19=1.4,I20,K19)</f>
        <v>1.5</v>
      </c>
      <c r="J19" s="24">
        <v>45</v>
      </c>
      <c r="K19" s="41">
        <f>-3+J19/10</f>
        <v>1.5</v>
      </c>
      <c r="M19" s="27"/>
      <c r="R19" s="42">
        <f t="shared" si="1"/>
        <v>39539</v>
      </c>
      <c r="S19" s="8">
        <f t="shared" si="2"/>
        <v>6.3466284256387784E-2</v>
      </c>
      <c r="T19" s="107">
        <f t="shared" si="6"/>
        <v>-0.35306281669028061</v>
      </c>
      <c r="U19" s="21">
        <f t="shared" si="3"/>
        <v>0.28386327173780934</v>
      </c>
      <c r="V19" s="21">
        <f t="shared" si="4"/>
        <v>-0.28386327173780934</v>
      </c>
      <c r="Z19"/>
      <c r="AA19"/>
      <c r="AB19"/>
      <c r="AC19"/>
      <c r="AD19"/>
      <c r="AE19"/>
      <c r="AF19"/>
      <c r="AG19"/>
      <c r="AH19"/>
    </row>
    <row r="20" spans="1:34">
      <c r="A20" s="16">
        <f>中国股票数据!A20</f>
        <v>39510</v>
      </c>
      <c r="B20" s="11">
        <f>中国股票数据!B20</f>
        <v>3472.71</v>
      </c>
      <c r="C20" s="11">
        <f>中国股票数据!E20</f>
        <v>52.5</v>
      </c>
      <c r="D20" s="17">
        <f t="shared" si="0"/>
        <v>-0.20140782883450536</v>
      </c>
      <c r="E20" s="17">
        <f t="shared" si="0"/>
        <v>-0.16481069042316254</v>
      </c>
      <c r="F20" s="17">
        <f t="shared" si="5"/>
        <v>-0.28920073389844003</v>
      </c>
      <c r="G20" s="18"/>
      <c r="I20" s="28">
        <f>SLOPE($E$2:$E$73,$D$2:$D$73)</f>
        <v>1.4367183346876717</v>
      </c>
      <c r="R20" s="42">
        <f t="shared" si="1"/>
        <v>39510</v>
      </c>
      <c r="S20" s="8">
        <f t="shared" si="2"/>
        <v>-0.20140782883450536</v>
      </c>
      <c r="T20" s="107">
        <f t="shared" si="6"/>
        <v>0.12439004347527749</v>
      </c>
      <c r="U20" s="21">
        <f t="shared" si="3"/>
        <v>0.28386327173780934</v>
      </c>
      <c r="V20" s="21">
        <f t="shared" si="4"/>
        <v>-0.28386327173780934</v>
      </c>
      <c r="Z20"/>
      <c r="AA20"/>
      <c r="AB20"/>
      <c r="AC20"/>
      <c r="AD20"/>
      <c r="AE20"/>
      <c r="AF20"/>
      <c r="AG20"/>
      <c r="AH20"/>
    </row>
    <row r="21" spans="1:34">
      <c r="A21" s="16">
        <f>中国股票数据!A21</f>
        <v>39479</v>
      </c>
      <c r="B21" s="11">
        <f>中国股票数据!B21</f>
        <v>4348.54</v>
      </c>
      <c r="C21" s="11">
        <f>中国股票数据!E21</f>
        <v>62.86</v>
      </c>
      <c r="D21" s="17">
        <f t="shared" si="0"/>
        <v>-7.9504675604954445E-3</v>
      </c>
      <c r="E21" s="17">
        <f t="shared" si="0"/>
        <v>-7.7216676453317756E-2</v>
      </c>
      <c r="F21" s="17">
        <f t="shared" si="5"/>
        <v>9.8530801257484465E-4</v>
      </c>
      <c r="G21" s="18"/>
      <c r="H21" s="4" t="s">
        <v>85</v>
      </c>
      <c r="I21" s="36">
        <f>SUM(T2:T73)</f>
        <v>-6.8328061812234719E-2</v>
      </c>
      <c r="K21" s="40"/>
      <c r="R21" s="42">
        <f t="shared" si="1"/>
        <v>39479</v>
      </c>
      <c r="S21" s="8">
        <f t="shared" si="2"/>
        <v>-7.9504675604954445E-3</v>
      </c>
      <c r="T21" s="107">
        <f t="shared" si="6"/>
        <v>-7.8201984465892604E-2</v>
      </c>
      <c r="U21" s="21">
        <f t="shared" si="3"/>
        <v>0.28386327173780934</v>
      </c>
      <c r="V21" s="21">
        <f t="shared" si="4"/>
        <v>-0.28386327173780934</v>
      </c>
      <c r="Z21"/>
      <c r="AA21"/>
      <c r="AB21"/>
      <c r="AC21"/>
      <c r="AD21"/>
      <c r="AE21"/>
      <c r="AF21"/>
      <c r="AG21"/>
      <c r="AH21"/>
    </row>
    <row r="22" spans="1:34">
      <c r="A22" s="16">
        <f>中国股票数据!A22</f>
        <v>39449</v>
      </c>
      <c r="B22" s="11">
        <f>中国股票数据!B22</f>
        <v>4383.3900000000003</v>
      </c>
      <c r="C22" s="11">
        <f>中国股票数据!E22</f>
        <v>68.12</v>
      </c>
      <c r="D22" s="17">
        <f t="shared" si="0"/>
        <v>-0.16690297174222091</v>
      </c>
      <c r="E22" s="17">
        <f t="shared" si="0"/>
        <v>-0.23692169821888642</v>
      </c>
      <c r="F22" s="17">
        <f t="shared" si="5"/>
        <v>-0.23744344826001335</v>
      </c>
      <c r="G22" s="18"/>
      <c r="H22" s="4" t="s">
        <v>84</v>
      </c>
      <c r="I22" s="38">
        <f t="array" ref="I22">SUM((T2:T73)^2)</f>
        <v>1.0151285931160878</v>
      </c>
      <c r="J22" s="10">
        <f>I22/70</f>
        <v>1.4501837044515541E-2</v>
      </c>
      <c r="K22" s="15"/>
      <c r="R22" s="42">
        <f t="shared" si="1"/>
        <v>39449</v>
      </c>
      <c r="S22" s="8">
        <f t="shared" si="2"/>
        <v>-0.16690297174222091</v>
      </c>
      <c r="T22" s="107">
        <f t="shared" si="6"/>
        <v>5.2175004112692269E-4</v>
      </c>
      <c r="U22" s="21">
        <f t="shared" si="3"/>
        <v>0.28386327173780934</v>
      </c>
      <c r="V22" s="21">
        <f t="shared" si="4"/>
        <v>-0.28386327173780934</v>
      </c>
      <c r="Z22" t="s">
        <v>196</v>
      </c>
      <c r="AA22"/>
      <c r="AB22"/>
      <c r="AC22"/>
      <c r="AD22"/>
      <c r="AE22"/>
      <c r="AF22"/>
      <c r="AG22"/>
      <c r="AH22"/>
    </row>
    <row r="23" spans="1:34" ht="13.5" thickBot="1">
      <c r="A23" s="16">
        <f>中国股票数据!A23</f>
        <v>39419</v>
      </c>
      <c r="B23" s="11">
        <f>中国股票数据!B23</f>
        <v>5261.56</v>
      </c>
      <c r="C23" s="11">
        <f>中国股票数据!E23</f>
        <v>89.27</v>
      </c>
      <c r="D23" s="17">
        <f t="shared" si="0"/>
        <v>8.0007717918296972E-2</v>
      </c>
      <c r="E23" s="17">
        <f t="shared" si="0"/>
        <v>6.4131600905948272E-2</v>
      </c>
      <c r="F23" s="17">
        <f t="shared" si="5"/>
        <v>0.13292258623076347</v>
      </c>
      <c r="G23" s="18"/>
      <c r="H23" s="39" t="s">
        <v>200</v>
      </c>
      <c r="I23" s="25">
        <f>INDEX(LINEST($E$2:$E$73,$D$2:$D$73,,1),5,2)</f>
        <v>1.012205181248129</v>
      </c>
      <c r="K23" s="15"/>
      <c r="R23" s="42">
        <f t="shared" si="1"/>
        <v>39419</v>
      </c>
      <c r="S23" s="8">
        <f t="shared" si="2"/>
        <v>8.0007717918296972E-2</v>
      </c>
      <c r="T23" s="107">
        <f t="shared" si="6"/>
        <v>-6.8790985324815201E-2</v>
      </c>
      <c r="U23" s="21">
        <f t="shared" si="3"/>
        <v>0.28386327173780934</v>
      </c>
      <c r="V23" s="21">
        <f t="shared" si="4"/>
        <v>-0.28386327173780934</v>
      </c>
      <c r="Z23"/>
      <c r="AA23"/>
      <c r="AB23"/>
      <c r="AC23"/>
      <c r="AD23"/>
      <c r="AE23"/>
      <c r="AF23"/>
      <c r="AG23"/>
      <c r="AH23"/>
    </row>
    <row r="24" spans="1:34">
      <c r="A24" s="16">
        <f>中国股票数据!A24</f>
        <v>39387</v>
      </c>
      <c r="B24" s="11">
        <f>中国股票数据!B24</f>
        <v>4871.78</v>
      </c>
      <c r="C24" s="11">
        <f>中国股票数据!E24</f>
        <v>83.89</v>
      </c>
      <c r="D24" s="17">
        <f t="shared" si="0"/>
        <v>-0.1818693249277471</v>
      </c>
      <c r="E24" s="17">
        <f t="shared" si="0"/>
        <v>-0.20806192768809595</v>
      </c>
      <c r="F24" s="17">
        <f t="shared" si="5"/>
        <v>-0.25989297803830264</v>
      </c>
      <c r="G24" s="18"/>
      <c r="H24" s="39" t="s">
        <v>199</v>
      </c>
      <c r="I24" s="117">
        <f>SQRT(J22)</f>
        <v>0.1204235734585033</v>
      </c>
      <c r="J24" s="118">
        <f>STEYX(E2:E73,D2:D73)</f>
        <v>0.12025004789117739</v>
      </c>
      <c r="K24" s="15"/>
      <c r="R24" s="42">
        <f t="shared" si="1"/>
        <v>39387</v>
      </c>
      <c r="S24" s="8">
        <f t="shared" si="2"/>
        <v>-0.1818693249277471</v>
      </c>
      <c r="T24" s="107">
        <f t="shared" si="6"/>
        <v>5.1831050350206687E-2</v>
      </c>
      <c r="U24" s="21">
        <f t="shared" si="3"/>
        <v>0.28386327173780934</v>
      </c>
      <c r="V24" s="21">
        <f t="shared" si="4"/>
        <v>-0.28386327173780934</v>
      </c>
      <c r="Z24" s="115" t="s">
        <v>189</v>
      </c>
      <c r="AA24" s="115" t="s">
        <v>197</v>
      </c>
      <c r="AB24" s="115" t="s">
        <v>191</v>
      </c>
      <c r="AC24" s="115" t="s">
        <v>198</v>
      </c>
      <c r="AD24"/>
      <c r="AE24"/>
      <c r="AF24"/>
      <c r="AG24"/>
      <c r="AH24"/>
    </row>
    <row r="25" spans="1:34">
      <c r="A25" s="16">
        <f>中国股票数据!A25</f>
        <v>39363</v>
      </c>
      <c r="B25" s="11">
        <f>中国股票数据!B25</f>
        <v>5954.77</v>
      </c>
      <c r="C25" s="11">
        <f>中国股票数据!E25</f>
        <v>105.93</v>
      </c>
      <c r="D25" s="17">
        <f t="shared" si="0"/>
        <v>7.2487077427372482E-2</v>
      </c>
      <c r="E25" s="17">
        <f t="shared" si="0"/>
        <v>9.533657326026268E-2</v>
      </c>
      <c r="F25" s="17">
        <f t="shared" si="5"/>
        <v>0.12164162549437674</v>
      </c>
      <c r="G25" s="18"/>
      <c r="H25" s="10" t="s">
        <v>15</v>
      </c>
      <c r="I25" s="25">
        <f>INDEX(LINEST(E2:E73,D2:D73,,1),2,1)</f>
        <v>0.14232751188916706</v>
      </c>
      <c r="K25" s="15"/>
      <c r="R25" s="42">
        <f t="shared" si="1"/>
        <v>39363</v>
      </c>
      <c r="S25" s="8">
        <f t="shared" si="2"/>
        <v>7.2487077427372482E-2</v>
      </c>
      <c r="T25" s="107">
        <f t="shared" si="6"/>
        <v>-2.6305052234114057E-2</v>
      </c>
      <c r="U25" s="21">
        <f t="shared" si="3"/>
        <v>0.28386327173780934</v>
      </c>
      <c r="V25" s="21">
        <f t="shared" si="4"/>
        <v>-0.28386327173780934</v>
      </c>
      <c r="Z25" s="100">
        <v>1</v>
      </c>
      <c r="AA25" s="100">
        <v>7.3056339169799686E-2</v>
      </c>
      <c r="AB25" s="100">
        <v>-5.2240012639187414E-2</v>
      </c>
      <c r="AC25" s="100">
        <v>-0.43752026124464999</v>
      </c>
      <c r="AD25"/>
      <c r="AE25"/>
      <c r="AF25"/>
      <c r="AG25"/>
      <c r="AH25"/>
    </row>
    <row r="26" spans="1:34">
      <c r="A26" s="16">
        <f>中国股票数据!A26</f>
        <v>39328</v>
      </c>
      <c r="B26" s="11">
        <f>中国股票数据!B26</f>
        <v>5552.3</v>
      </c>
      <c r="C26" s="11">
        <f>中国股票数据!E26</f>
        <v>96.71</v>
      </c>
      <c r="D26" s="17">
        <f t="shared" ref="D26:D73" si="7">B26/B27-1</f>
        <v>6.3897463607743621E-2</v>
      </c>
      <c r="E26" s="17">
        <f t="shared" ref="E26:E73" si="8">C26/C27-1</f>
        <v>8.6751320373075647E-2</v>
      </c>
      <c r="F26" s="17">
        <f t="shared" si="5"/>
        <v>0.10875720476493345</v>
      </c>
      <c r="G26" s="18"/>
      <c r="H26" s="10" t="s">
        <v>20</v>
      </c>
      <c r="I26" s="27">
        <f>I19+TINV(0.05,70)*$I$25</f>
        <v>1.7838632717378093</v>
      </c>
      <c r="J26" s="25"/>
      <c r="K26" s="25"/>
      <c r="R26" s="42">
        <f t="shared" ref="R26:R36" si="9">A26</f>
        <v>39328</v>
      </c>
      <c r="S26" s="8">
        <f t="shared" si="2"/>
        <v>6.3897463607743621E-2</v>
      </c>
      <c r="T26" s="107">
        <f t="shared" si="6"/>
        <v>-2.20058843918578E-2</v>
      </c>
      <c r="U26" s="21">
        <f t="shared" si="3"/>
        <v>0.28386327173780934</v>
      </c>
      <c r="V26" s="21">
        <f t="shared" si="4"/>
        <v>-0.28386327173780934</v>
      </c>
      <c r="X26" s="26"/>
      <c r="Z26" s="100">
        <v>2</v>
      </c>
      <c r="AA26" s="100">
        <v>-0.30049608890737523</v>
      </c>
      <c r="AB26" s="100">
        <v>-5.5275670230147789E-2</v>
      </c>
      <c r="AC26" s="100">
        <v>-0.4629444836968854</v>
      </c>
      <c r="AD26"/>
      <c r="AE26"/>
      <c r="AF26"/>
      <c r="AG26"/>
      <c r="AH26"/>
    </row>
    <row r="27" spans="1:34">
      <c r="A27" s="16">
        <f>中国股票数据!A27</f>
        <v>39295</v>
      </c>
      <c r="B27" s="11">
        <f>中国股票数据!B27</f>
        <v>5218.83</v>
      </c>
      <c r="C27" s="11">
        <f>中国股票数据!E27</f>
        <v>88.99</v>
      </c>
      <c r="D27" s="17">
        <f t="shared" si="7"/>
        <v>0.16725452524362394</v>
      </c>
      <c r="E27" s="17">
        <f t="shared" si="8"/>
        <v>0.35593478592107264</v>
      </c>
      <c r="F27" s="17">
        <f t="shared" si="5"/>
        <v>0.26379279721875393</v>
      </c>
      <c r="G27" s="18"/>
      <c r="H27" s="10" t="s">
        <v>21</v>
      </c>
      <c r="I27" s="27">
        <f>I19-TINV(0.05,70)*$I$25</f>
        <v>1.2161367282621907</v>
      </c>
      <c r="J27" s="25"/>
      <c r="K27" s="25"/>
      <c r="R27" s="42">
        <f t="shared" si="9"/>
        <v>39295</v>
      </c>
      <c r="S27" s="8">
        <f t="shared" si="2"/>
        <v>0.16725452524362394</v>
      </c>
      <c r="T27" s="107">
        <f t="shared" si="6"/>
        <v>9.2141988702318711E-2</v>
      </c>
      <c r="U27" s="21">
        <f t="shared" si="3"/>
        <v>0.28386327173780934</v>
      </c>
      <c r="V27" s="21">
        <f t="shared" si="4"/>
        <v>-0.28386327173780934</v>
      </c>
      <c r="Z27" s="100">
        <v>3</v>
      </c>
      <c r="AA27" s="100">
        <v>0.23268906613353713</v>
      </c>
      <c r="AB27" s="100">
        <v>0.11302926366122568</v>
      </c>
      <c r="AC27" s="100">
        <v>0.94664205590665251</v>
      </c>
      <c r="AD27"/>
      <c r="AE27"/>
      <c r="AF27"/>
      <c r="AG27"/>
      <c r="AH27"/>
    </row>
    <row r="28" spans="1:34">
      <c r="A28" s="16">
        <f>中国股票数据!A28</f>
        <v>39265</v>
      </c>
      <c r="B28" s="11">
        <f>中国股票数据!B28</f>
        <v>4471.03</v>
      </c>
      <c r="C28" s="11">
        <f>中国股票数据!E28</f>
        <v>65.63</v>
      </c>
      <c r="D28" s="17">
        <f t="shared" si="7"/>
        <v>0.17021226476823625</v>
      </c>
      <c r="E28" s="17">
        <f t="shared" si="8"/>
        <v>0.23900320936379083</v>
      </c>
      <c r="F28" s="17">
        <f t="shared" si="5"/>
        <v>0.2682294065056724</v>
      </c>
      <c r="G28" s="18"/>
      <c r="K28" s="43"/>
      <c r="R28" s="42">
        <f t="shared" si="9"/>
        <v>39265</v>
      </c>
      <c r="S28" s="8">
        <f t="shared" si="2"/>
        <v>0.17021226476823625</v>
      </c>
      <c r="T28" s="107">
        <f t="shared" si="6"/>
        <v>-2.9226197141881571E-2</v>
      </c>
      <c r="U28" s="21">
        <f t="shared" si="3"/>
        <v>0.28386327173780934</v>
      </c>
      <c r="V28" s="21">
        <f t="shared" si="4"/>
        <v>-0.28386327173780934</v>
      </c>
      <c r="Z28" s="100">
        <v>4</v>
      </c>
      <c r="AA28" s="100">
        <v>0.19103498757989357</v>
      </c>
      <c r="AB28" s="100">
        <v>-7.9749104764321288E-2</v>
      </c>
      <c r="AC28" s="100">
        <v>-0.66791425552487294</v>
      </c>
      <c r="AD28"/>
      <c r="AE28"/>
      <c r="AF28"/>
      <c r="AG28"/>
      <c r="AH28"/>
    </row>
    <row r="29" spans="1:34">
      <c r="A29" s="16">
        <f>中国股票数据!A29</f>
        <v>39237</v>
      </c>
      <c r="B29" s="11">
        <f>中国股票数据!B29</f>
        <v>3820.7</v>
      </c>
      <c r="C29" s="11">
        <f>中国股票数据!E29</f>
        <v>52.97</v>
      </c>
      <c r="D29" s="17">
        <f t="shared" si="7"/>
        <v>-7.0310123733164587E-2</v>
      </c>
      <c r="E29" s="17">
        <f t="shared" si="8"/>
        <v>-2.052514792899407E-2</v>
      </c>
      <c r="F29" s="17">
        <f t="shared" si="5"/>
        <v>-9.2554176246428865E-2</v>
      </c>
      <c r="G29" s="18"/>
      <c r="R29" s="42">
        <f t="shared" si="9"/>
        <v>39237</v>
      </c>
      <c r="S29" s="8">
        <f t="shared" si="2"/>
        <v>-7.0310123733164587E-2</v>
      </c>
      <c r="T29" s="107">
        <f t="shared" si="6"/>
        <v>7.2029028317434796E-2</v>
      </c>
      <c r="U29" s="21">
        <f t="shared" si="3"/>
        <v>0.28386327173780934</v>
      </c>
      <c r="V29" s="21">
        <f t="shared" si="4"/>
        <v>-0.28386327173780934</v>
      </c>
      <c r="Z29" s="100">
        <v>5</v>
      </c>
      <c r="AA29" s="100">
        <v>0.10300273652029064</v>
      </c>
      <c r="AB29" s="100">
        <v>-5.4342942705857558E-2</v>
      </c>
      <c r="AC29" s="100">
        <v>-0.45513270935992028</v>
      </c>
      <c r="AD29"/>
      <c r="AE29"/>
      <c r="AF29"/>
      <c r="AG29"/>
      <c r="AH29"/>
    </row>
    <row r="30" spans="1:34">
      <c r="A30" s="16">
        <f>中国股票数据!A30</f>
        <v>39210</v>
      </c>
      <c r="B30" s="11">
        <f>中国股票数据!B30</f>
        <v>4109.6499999999996</v>
      </c>
      <c r="C30" s="11">
        <f>中国股票数据!E30</f>
        <v>54.08</v>
      </c>
      <c r="D30" s="17">
        <f t="shared" si="7"/>
        <v>6.9867517774069521E-2</v>
      </c>
      <c r="E30" s="17">
        <f t="shared" si="8"/>
        <v>-8.1209650016989432E-2</v>
      </c>
      <c r="F30" s="17">
        <f t="shared" si="5"/>
        <v>0.1177122860144223</v>
      </c>
      <c r="G30" s="18"/>
      <c r="R30" s="42">
        <f t="shared" si="9"/>
        <v>39210</v>
      </c>
      <c r="S30" s="8">
        <f t="shared" si="2"/>
        <v>6.9867517774069521E-2</v>
      </c>
      <c r="T30" s="107">
        <f t="shared" si="6"/>
        <v>-0.19892193603141173</v>
      </c>
      <c r="U30" s="21">
        <f t="shared" si="3"/>
        <v>0.28386327173780934</v>
      </c>
      <c r="V30" s="21">
        <f t="shared" si="4"/>
        <v>-0.28386327173780934</v>
      </c>
      <c r="Z30" s="100">
        <v>6</v>
      </c>
      <c r="AA30" s="100">
        <v>7.6089541977066397E-2</v>
      </c>
      <c r="AB30" s="100">
        <v>-0.12398903157266904</v>
      </c>
      <c r="AC30" s="100">
        <v>-1.0384322427298158</v>
      </c>
      <c r="AD30"/>
      <c r="AE30"/>
      <c r="AF30"/>
      <c r="AG30"/>
      <c r="AH30"/>
    </row>
    <row r="31" spans="1:34">
      <c r="A31" s="16">
        <f>中国股票数据!A31</f>
        <v>39174</v>
      </c>
      <c r="B31" s="11">
        <f>中国股票数据!B31</f>
        <v>3841.27</v>
      </c>
      <c r="C31" s="11">
        <f>中国股票数据!E31</f>
        <v>58.86</v>
      </c>
      <c r="D31" s="17">
        <f t="shared" si="7"/>
        <v>0.20643659821983795</v>
      </c>
      <c r="E31" s="17">
        <f t="shared" si="8"/>
        <v>0.37266791044776104</v>
      </c>
      <c r="F31" s="17">
        <f t="shared" si="5"/>
        <v>0.32256590668307494</v>
      </c>
      <c r="G31" s="18"/>
      <c r="R31" s="42">
        <f t="shared" si="9"/>
        <v>39174</v>
      </c>
      <c r="S31" s="8">
        <f t="shared" si="2"/>
        <v>0.20643659821983795</v>
      </c>
      <c r="T31" s="107">
        <f t="shared" si="6"/>
        <v>5.0102003764686098E-2</v>
      </c>
      <c r="U31" s="21">
        <f t="shared" si="3"/>
        <v>0.28386327173780934</v>
      </c>
      <c r="V31" s="21">
        <f t="shared" si="4"/>
        <v>-0.28386327173780934</v>
      </c>
      <c r="Y31" s="26"/>
      <c r="Z31" s="100">
        <v>7</v>
      </c>
      <c r="AA31" s="100">
        <v>0.21319693280431687</v>
      </c>
      <c r="AB31" s="100">
        <v>-2.1339188302679252E-2</v>
      </c>
      <c r="AC31" s="100">
        <v>-0.1787198503457757</v>
      </c>
      <c r="AD31"/>
      <c r="AE31"/>
      <c r="AF31"/>
      <c r="AG31"/>
      <c r="AH31"/>
    </row>
    <row r="32" spans="1:34">
      <c r="A32" s="16">
        <f>中国股票数据!A32</f>
        <v>39142</v>
      </c>
      <c r="B32" s="11">
        <f>中国股票数据!B32</f>
        <v>3183.98</v>
      </c>
      <c r="C32" s="11">
        <f>中国股票数据!E32</f>
        <v>42.88</v>
      </c>
      <c r="D32" s="17">
        <f t="shared" si="7"/>
        <v>0.10513802163779418</v>
      </c>
      <c r="E32" s="17">
        <f t="shared" si="8"/>
        <v>0.15954570037858318</v>
      </c>
      <c r="F32" s="17">
        <f t="shared" si="5"/>
        <v>0.17061804181000928</v>
      </c>
      <c r="G32" s="18"/>
      <c r="R32" s="42">
        <f t="shared" si="9"/>
        <v>39142</v>
      </c>
      <c r="S32" s="8">
        <f t="shared" si="2"/>
        <v>0.10513802163779418</v>
      </c>
      <c r="T32" s="107">
        <f t="shared" si="6"/>
        <v>-1.1072341431426103E-2</v>
      </c>
      <c r="U32" s="21">
        <f t="shared" si="3"/>
        <v>0.28386327173780934</v>
      </c>
      <c r="V32" s="21">
        <f t="shared" si="4"/>
        <v>-0.28386327173780934</v>
      </c>
      <c r="X32" s="27"/>
      <c r="Z32" s="100">
        <v>8</v>
      </c>
      <c r="AA32" s="100">
        <v>7.9447265306045484E-2</v>
      </c>
      <c r="AB32" s="100">
        <v>-9.7821174355195634E-2</v>
      </c>
      <c r="AC32" s="100">
        <v>-0.81927135153559527</v>
      </c>
      <c r="AD32"/>
      <c r="AE32"/>
      <c r="AF32"/>
      <c r="AG32"/>
      <c r="AH32"/>
    </row>
    <row r="33" spans="1:34">
      <c r="A33" s="16">
        <f>中国股票数据!A33</f>
        <v>39114</v>
      </c>
      <c r="B33" s="11">
        <f>中国股票数据!B33</f>
        <v>2881.07</v>
      </c>
      <c r="C33" s="11">
        <f>中国股票数据!E33</f>
        <v>36.979999999999997</v>
      </c>
      <c r="D33" s="17">
        <f t="shared" si="7"/>
        <v>3.4001715518262365E-2</v>
      </c>
      <c r="E33" s="17">
        <f t="shared" si="8"/>
        <v>6.1423650975889643E-2</v>
      </c>
      <c r="F33" s="17">
        <f t="shared" si="5"/>
        <v>6.3913582630711563E-2</v>
      </c>
      <c r="G33" s="18"/>
      <c r="R33" s="42">
        <f t="shared" si="9"/>
        <v>39114</v>
      </c>
      <c r="S33" s="8">
        <f t="shared" si="2"/>
        <v>3.4001715518262365E-2</v>
      </c>
      <c r="T33" s="107">
        <f t="shared" si="6"/>
        <v>-2.4899316548219197E-3</v>
      </c>
      <c r="U33" s="21">
        <f t="shared" si="3"/>
        <v>0.28386327173780934</v>
      </c>
      <c r="V33" s="21">
        <f t="shared" si="4"/>
        <v>-0.28386327173780934</v>
      </c>
      <c r="Y33" s="27"/>
      <c r="Z33" s="100">
        <v>9</v>
      </c>
      <c r="AA33" s="100">
        <v>0.14693191716176673</v>
      </c>
      <c r="AB33" s="100">
        <v>6.4531633199947203E-2</v>
      </c>
      <c r="AC33" s="100">
        <v>0.54046497291628537</v>
      </c>
      <c r="AD33"/>
      <c r="AE33"/>
      <c r="AF33"/>
      <c r="AG33"/>
      <c r="AH33"/>
    </row>
    <row r="34" spans="1:34">
      <c r="A34" s="16">
        <f>中国股票数据!A34</f>
        <v>39086</v>
      </c>
      <c r="B34" s="11">
        <f>中国股票数据!B34</f>
        <v>2786.33</v>
      </c>
      <c r="C34" s="11">
        <f>中国股票数据!E34</f>
        <v>34.840000000000003</v>
      </c>
      <c r="D34" s="17">
        <f t="shared" si="7"/>
        <v>4.1435710361170219E-2</v>
      </c>
      <c r="E34" s="17">
        <f t="shared" si="8"/>
        <v>0.27665811652620032</v>
      </c>
      <c r="F34" s="17">
        <f t="shared" si="5"/>
        <v>7.5064574895073344E-2</v>
      </c>
      <c r="G34" s="18"/>
      <c r="R34" s="42">
        <f t="shared" si="9"/>
        <v>39086</v>
      </c>
      <c r="S34" s="8">
        <f t="shared" si="2"/>
        <v>4.1435710361170219E-2</v>
      </c>
      <c r="T34" s="107">
        <f t="shared" si="6"/>
        <v>0.20159354163112697</v>
      </c>
      <c r="U34" s="21">
        <f t="shared" ref="U34:U65" si="10">$I$26-$I$19</f>
        <v>0.28386327173780934</v>
      </c>
      <c r="V34" s="21">
        <f t="shared" ref="V34:V65" si="11">$I$27-$I$19</f>
        <v>-0.28386327173780934</v>
      </c>
      <c r="Z34" s="100">
        <v>10</v>
      </c>
      <c r="AA34" s="100">
        <v>-2.5748842370492044E-2</v>
      </c>
      <c r="AB34" s="100">
        <v>-5.5539501187790136E-2</v>
      </c>
      <c r="AC34" s="100">
        <v>-0.46515411925553984</v>
      </c>
      <c r="AD34"/>
      <c r="AE34"/>
      <c r="AF34"/>
      <c r="AG34"/>
      <c r="AH34"/>
    </row>
    <row r="35" spans="1:34">
      <c r="A35" s="16">
        <f>中国股票数据!A35</f>
        <v>39052</v>
      </c>
      <c r="B35" s="11">
        <f>中国股票数据!B35</f>
        <v>2675.47</v>
      </c>
      <c r="C35" s="11">
        <f>中国股票数据!E35</f>
        <v>27.29</v>
      </c>
      <c r="D35" s="17">
        <f>B35/B36-1</f>
        <v>0.27446422361846134</v>
      </c>
      <c r="E35" s="17">
        <f>C35/C36-1</f>
        <v>0.46484165324745041</v>
      </c>
      <c r="F35" s="17">
        <f t="shared" si="5"/>
        <v>0.42460734478101003</v>
      </c>
      <c r="G35" s="18"/>
      <c r="R35" s="42">
        <f t="shared" si="9"/>
        <v>39052</v>
      </c>
      <c r="S35" s="8">
        <f t="shared" si="2"/>
        <v>0.27446422361846134</v>
      </c>
      <c r="T35" s="107">
        <f t="shared" si="6"/>
        <v>4.0234308466440383E-2</v>
      </c>
      <c r="U35" s="21">
        <f t="shared" si="10"/>
        <v>0.28386327173780934</v>
      </c>
      <c r="V35" s="21">
        <f t="shared" si="11"/>
        <v>-0.28386327173780934</v>
      </c>
      <c r="Z35" s="100">
        <v>11</v>
      </c>
      <c r="AA35" s="100">
        <v>0.13122820768827131</v>
      </c>
      <c r="AB35" s="100">
        <v>-3.481565163445971E-2</v>
      </c>
      <c r="AC35" s="100">
        <v>-0.29158785055662417</v>
      </c>
      <c r="AD35"/>
      <c r="AE35"/>
      <c r="AF35"/>
      <c r="AG35"/>
      <c r="AH35"/>
    </row>
    <row r="36" spans="1:34">
      <c r="A36" s="16">
        <f>中国股票数据!A36</f>
        <v>39022</v>
      </c>
      <c r="B36" s="11">
        <f>中国股票数据!B36</f>
        <v>2099.29</v>
      </c>
      <c r="C36" s="11">
        <f>中国股票数据!E36</f>
        <v>18.63</v>
      </c>
      <c r="D36" s="17">
        <f t="shared" si="7"/>
        <v>0.14216617065381199</v>
      </c>
      <c r="E36" s="17">
        <f t="shared" si="8"/>
        <v>0.26993865030674846</v>
      </c>
      <c r="F36" s="17">
        <f t="shared" si="5"/>
        <v>0.22616026533403599</v>
      </c>
      <c r="G36" s="18"/>
      <c r="R36" s="42">
        <f t="shared" si="9"/>
        <v>39022</v>
      </c>
      <c r="S36" s="8">
        <f t="shared" si="2"/>
        <v>0.14216617065381199</v>
      </c>
      <c r="T36" s="107">
        <f t="shared" si="6"/>
        <v>4.377838497271247E-2</v>
      </c>
      <c r="U36" s="21">
        <f t="shared" si="10"/>
        <v>0.28386327173780934</v>
      </c>
      <c r="V36" s="21">
        <f t="shared" si="11"/>
        <v>-0.28386327173780934</v>
      </c>
      <c r="Z36" s="100">
        <v>12</v>
      </c>
      <c r="AA36" s="100">
        <v>-0.34097275104008851</v>
      </c>
      <c r="AB36" s="100">
        <v>6.1489713883384089E-2</v>
      </c>
      <c r="AC36" s="100">
        <v>0.51498830729485567</v>
      </c>
      <c r="AD36"/>
      <c r="AE36"/>
      <c r="AF36"/>
      <c r="AG36"/>
      <c r="AH36"/>
    </row>
    <row r="37" spans="1:34">
      <c r="A37" s="16">
        <f>中国股票数据!A37</f>
        <v>38999</v>
      </c>
      <c r="B37" s="11">
        <f>中国股票数据!B37</f>
        <v>1837.99</v>
      </c>
      <c r="C37" s="11">
        <f>中国股票数据!E37</f>
        <v>14.67</v>
      </c>
      <c r="D37" s="17">
        <f t="shared" si="7"/>
        <v>4.8829618470457969E-2</v>
      </c>
      <c r="E37" s="17">
        <f t="shared" si="8"/>
        <v>-1.6756032171581725E-2</v>
      </c>
      <c r="F37" s="17">
        <f t="shared" si="5"/>
        <v>8.6155437059004969E-2</v>
      </c>
      <c r="G37" s="18"/>
      <c r="R37" s="42">
        <f t="shared" ref="R37:R73" si="12">A37</f>
        <v>38999</v>
      </c>
      <c r="S37" s="8">
        <f t="shared" si="2"/>
        <v>4.8829618470457969E-2</v>
      </c>
      <c r="T37" s="107">
        <f t="shared" si="6"/>
        <v>-0.10291146923058669</v>
      </c>
      <c r="U37" s="21">
        <f t="shared" si="10"/>
        <v>0.28386327173780934</v>
      </c>
      <c r="V37" s="21">
        <f t="shared" si="11"/>
        <v>-0.28386327173780934</v>
      </c>
      <c r="Z37" s="100">
        <v>13</v>
      </c>
      <c r="AA37" s="100">
        <v>-4.916937552273179E-2</v>
      </c>
      <c r="AB37" s="100">
        <v>0.28039762017713277</v>
      </c>
      <c r="AC37" s="100">
        <v>2.3483845779212187</v>
      </c>
      <c r="AD37"/>
      <c r="AE37"/>
      <c r="AF37"/>
      <c r="AG37"/>
      <c r="AH37"/>
    </row>
    <row r="38" spans="1:34">
      <c r="A38" s="16">
        <f>中国股票数据!A38</f>
        <v>38961</v>
      </c>
      <c r="B38" s="11">
        <f>中国股票数据!B38</f>
        <v>1752.42</v>
      </c>
      <c r="C38" s="11">
        <f>中国股票数据!E38</f>
        <v>14.92</v>
      </c>
      <c r="D38" s="17">
        <f t="shared" si="7"/>
        <v>5.6540298075531847E-2</v>
      </c>
      <c r="E38" s="17">
        <f t="shared" si="8"/>
        <v>7.8814172089660239E-2</v>
      </c>
      <c r="F38" s="17">
        <f t="shared" si="5"/>
        <v>9.7721456466615786E-2</v>
      </c>
      <c r="G38" s="18"/>
      <c r="R38" s="42">
        <f t="shared" si="12"/>
        <v>38961</v>
      </c>
      <c r="S38" s="8">
        <f t="shared" si="2"/>
        <v>5.6540298075531847E-2</v>
      </c>
      <c r="T38" s="107">
        <f t="shared" si="6"/>
        <v>-1.8907284376955547E-2</v>
      </c>
      <c r="U38" s="21">
        <f t="shared" si="10"/>
        <v>0.28386327173780934</v>
      </c>
      <c r="V38" s="21">
        <f t="shared" si="11"/>
        <v>-0.28386327173780934</v>
      </c>
      <c r="Z38" s="100">
        <v>14</v>
      </c>
      <c r="AA38" s="100">
        <v>-0.18292372251051572</v>
      </c>
      <c r="AB38" s="100">
        <v>7.2746731360073175E-2</v>
      </c>
      <c r="AC38" s="100">
        <v>0.60926801701188626</v>
      </c>
      <c r="AD38"/>
      <c r="AE38"/>
      <c r="AF38"/>
      <c r="AG38"/>
      <c r="AH38"/>
    </row>
    <row r="39" spans="1:34">
      <c r="A39" s="16">
        <f>中国股票数据!A39</f>
        <v>38930</v>
      </c>
      <c r="B39" s="11">
        <f>中国股票数据!B39</f>
        <v>1658.64</v>
      </c>
      <c r="C39" s="11">
        <f>中国股票数据!E39</f>
        <v>13.83</v>
      </c>
      <c r="D39" s="17">
        <f t="shared" si="7"/>
        <v>2.8467257383443023E-2</v>
      </c>
      <c r="E39" s="17">
        <f t="shared" si="8"/>
        <v>3.6731634182908479E-2</v>
      </c>
      <c r="F39" s="17">
        <f t="shared" si="5"/>
        <v>5.561189542848255E-2</v>
      </c>
      <c r="G39" s="18"/>
      <c r="R39" s="42">
        <f t="shared" si="12"/>
        <v>38930</v>
      </c>
      <c r="S39" s="8">
        <f t="shared" si="2"/>
        <v>2.8467257383443023E-2</v>
      </c>
      <c r="T39" s="107">
        <f t="shared" si="6"/>
        <v>-1.888026124557407E-2</v>
      </c>
      <c r="U39" s="21">
        <f t="shared" si="10"/>
        <v>0.28386327173780934</v>
      </c>
      <c r="V39" s="21">
        <f t="shared" si="11"/>
        <v>-0.28386327173780934</v>
      </c>
      <c r="Z39" s="100">
        <v>15</v>
      </c>
      <c r="AA39" s="100">
        <v>3.371535876318088E-2</v>
      </c>
      <c r="AB39" s="100">
        <v>-8.8899305251475158E-2</v>
      </c>
      <c r="AC39" s="100">
        <v>-0.74454896339202548</v>
      </c>
      <c r="AD39"/>
      <c r="AE39"/>
      <c r="AF39"/>
      <c r="AG39"/>
      <c r="AH39"/>
    </row>
    <row r="40" spans="1:34">
      <c r="A40" s="16">
        <f>中国股票数据!A40</f>
        <v>38901</v>
      </c>
      <c r="B40" s="11">
        <f>中国股票数据!B40</f>
        <v>1612.73</v>
      </c>
      <c r="C40" s="11">
        <f>中国股票数据!E40</f>
        <v>13.34</v>
      </c>
      <c r="D40" s="17">
        <f t="shared" si="7"/>
        <v>-3.55696951937855E-2</v>
      </c>
      <c r="E40" s="17">
        <f t="shared" si="8"/>
        <v>-0.14923469387755106</v>
      </c>
      <c r="F40" s="17">
        <f t="shared" si="5"/>
        <v>-4.0443533437360235E-2</v>
      </c>
      <c r="G40" s="18"/>
      <c r="R40" s="42">
        <f t="shared" si="12"/>
        <v>38901</v>
      </c>
      <c r="S40" s="8">
        <f t="shared" si="2"/>
        <v>-3.55696951937855E-2</v>
      </c>
      <c r="T40" s="107">
        <f t="shared" si="6"/>
        <v>-0.10879116044019083</v>
      </c>
      <c r="U40" s="21">
        <f t="shared" si="10"/>
        <v>0.28386327173780934</v>
      </c>
      <c r="V40" s="21">
        <f t="shared" si="11"/>
        <v>-0.28386327173780934</v>
      </c>
      <c r="Z40" s="100">
        <v>16</v>
      </c>
      <c r="AA40" s="100">
        <v>-0.27885996035876476</v>
      </c>
      <c r="AB40" s="100">
        <v>-2.2541908800113697E-2</v>
      </c>
      <c r="AC40" s="100">
        <v>-0.1887928683191113</v>
      </c>
      <c r="AD40"/>
      <c r="AE40"/>
      <c r="AF40"/>
      <c r="AG40"/>
      <c r="AH40"/>
    </row>
    <row r="41" spans="1:34">
      <c r="A41" s="16">
        <f>中国股票数据!A41</f>
        <v>38869</v>
      </c>
      <c r="B41" s="11">
        <f>中国股票数据!B41</f>
        <v>1672.21</v>
      </c>
      <c r="C41" s="11">
        <f>中国股票数据!E41</f>
        <v>15.68</v>
      </c>
      <c r="D41" s="17">
        <f t="shared" si="7"/>
        <v>1.8832632669225635E-2</v>
      </c>
      <c r="E41" s="17">
        <f t="shared" si="8"/>
        <v>3.9787798408488007E-2</v>
      </c>
      <c r="F41" s="17">
        <f t="shared" si="5"/>
        <v>4.1159958357156468E-2</v>
      </c>
      <c r="G41" s="18"/>
      <c r="R41" s="42">
        <f t="shared" si="12"/>
        <v>38869</v>
      </c>
      <c r="S41" s="8">
        <f t="shared" si="2"/>
        <v>1.8832632669225635E-2</v>
      </c>
      <c r="T41" s="107">
        <f t="shared" si="6"/>
        <v>-1.372159948668461E-3</v>
      </c>
      <c r="U41" s="21">
        <f t="shared" si="10"/>
        <v>0.28386327173780934</v>
      </c>
      <c r="V41" s="21">
        <f t="shared" si="11"/>
        <v>-0.28386327173780934</v>
      </c>
      <c r="Z41" s="100">
        <v>17</v>
      </c>
      <c r="AA41" s="100">
        <v>-8.8142561923592253E-2</v>
      </c>
      <c r="AB41" s="100">
        <v>-4.8083472385186746E-2</v>
      </c>
      <c r="AC41" s="100">
        <v>-0.40270842859130013</v>
      </c>
      <c r="AD41"/>
      <c r="AE41"/>
      <c r="AF41"/>
      <c r="AG41"/>
      <c r="AH41"/>
    </row>
    <row r="42" spans="1:34">
      <c r="A42" s="16">
        <f>中国股票数据!A42</f>
        <v>38838</v>
      </c>
      <c r="B42" s="11">
        <f>中国股票数据!B42</f>
        <v>1641.3</v>
      </c>
      <c r="C42" s="11">
        <f>中国股票数据!E42</f>
        <v>15.08</v>
      </c>
      <c r="D42" s="17">
        <f t="shared" si="7"/>
        <v>0.13961755842857326</v>
      </c>
      <c r="E42" s="17">
        <f t="shared" si="8"/>
        <v>0.29109589041095885</v>
      </c>
      <c r="F42" s="17">
        <f t="shared" si="5"/>
        <v>0.22233734699617791</v>
      </c>
      <c r="G42" s="18"/>
      <c r="R42" s="42">
        <f t="shared" si="12"/>
        <v>38838</v>
      </c>
      <c r="S42" s="8">
        <f t="shared" si="2"/>
        <v>0.13961755842857326</v>
      </c>
      <c r="T42" s="107">
        <f t="shared" si="6"/>
        <v>6.8758543414780937E-2</v>
      </c>
      <c r="U42" s="21">
        <f t="shared" si="10"/>
        <v>0.28386327173780934</v>
      </c>
      <c r="V42" s="21">
        <f t="shared" si="11"/>
        <v>-0.28386327173780934</v>
      </c>
      <c r="Z42" s="100">
        <v>18</v>
      </c>
      <c r="AA42" s="100">
        <v>0.10409418357896988</v>
      </c>
      <c r="AB42" s="100">
        <v>-0.3490465645313508</v>
      </c>
      <c r="AC42" s="100">
        <v>-2.92333283215453</v>
      </c>
      <c r="AD42"/>
      <c r="AE42"/>
      <c r="AF42"/>
      <c r="AG42"/>
      <c r="AH42"/>
    </row>
    <row r="43" spans="1:34">
      <c r="A43" s="16">
        <f>中国股票数据!A43</f>
        <v>38810</v>
      </c>
      <c r="B43" s="11">
        <f>中国股票数据!B43</f>
        <v>1440.22</v>
      </c>
      <c r="C43" s="11">
        <f>中国股票数据!E43</f>
        <v>11.68</v>
      </c>
      <c r="D43" s="17">
        <f t="shared" si="7"/>
        <v>0.10931217746283606</v>
      </c>
      <c r="E43" s="17">
        <f t="shared" si="8"/>
        <v>0.55112881806108893</v>
      </c>
      <c r="F43" s="17">
        <f t="shared" si="5"/>
        <v>0.1768792755475721</v>
      </c>
      <c r="G43" s="18"/>
      <c r="R43" s="42">
        <f t="shared" si="12"/>
        <v>38810</v>
      </c>
      <c r="S43" s="8">
        <f t="shared" si="2"/>
        <v>0.10931217746283606</v>
      </c>
      <c r="T43" s="107">
        <f t="shared" si="6"/>
        <v>0.37424954251351683</v>
      </c>
      <c r="U43" s="21">
        <f t="shared" si="10"/>
        <v>0.28386327173780934</v>
      </c>
      <c r="V43" s="21">
        <f t="shared" si="11"/>
        <v>-0.28386327173780934</v>
      </c>
      <c r="Z43" s="100">
        <v>19</v>
      </c>
      <c r="AA43" s="100">
        <v>-0.27645531108285226</v>
      </c>
      <c r="AB43" s="100">
        <v>0.11164462065968972</v>
      </c>
      <c r="AC43" s="100">
        <v>0.93504540159596528</v>
      </c>
      <c r="AD43"/>
      <c r="AE43"/>
      <c r="AF43"/>
      <c r="AG43"/>
      <c r="AH43"/>
    </row>
    <row r="44" spans="1:34">
      <c r="A44" s="16">
        <f>中国股票数据!A44</f>
        <v>38777</v>
      </c>
      <c r="B44" s="11">
        <f>中国股票数据!B44</f>
        <v>1298.3</v>
      </c>
      <c r="C44" s="11">
        <f>中国股票数据!E44</f>
        <v>7.53</v>
      </c>
      <c r="D44" s="17">
        <f t="shared" si="7"/>
        <v>-5.6195776848877443E-4</v>
      </c>
      <c r="E44" s="17">
        <f t="shared" si="8"/>
        <v>0.19145569620253156</v>
      </c>
      <c r="F44" s="17">
        <f t="shared" si="5"/>
        <v>1.206807270058485E-2</v>
      </c>
      <c r="G44" s="18"/>
      <c r="R44" s="42">
        <f t="shared" si="12"/>
        <v>38777</v>
      </c>
      <c r="S44" s="8">
        <f t="shared" si="2"/>
        <v>-5.6195776848877443E-4</v>
      </c>
      <c r="T44" s="107">
        <f t="shared" si="6"/>
        <v>0.1793876235019467</v>
      </c>
      <c r="U44" s="21">
        <f t="shared" si="10"/>
        <v>0.28386327173780934</v>
      </c>
      <c r="V44" s="21">
        <f t="shared" si="11"/>
        <v>-0.28386327173780934</v>
      </c>
      <c r="Z44" s="100">
        <v>20</v>
      </c>
      <c r="AA44" s="100">
        <v>1.4884268398146303E-3</v>
      </c>
      <c r="AB44" s="100">
        <v>-7.8705103293132392E-2</v>
      </c>
      <c r="AC44" s="100">
        <v>-0.65917054025111887</v>
      </c>
      <c r="AD44"/>
      <c r="AE44"/>
      <c r="AF44"/>
      <c r="AG44"/>
      <c r="AH44"/>
    </row>
    <row r="45" spans="1:34">
      <c r="A45" s="16">
        <f>中国股票数据!A45</f>
        <v>38749</v>
      </c>
      <c r="B45" s="11">
        <f>中国股票数据!B45</f>
        <v>1299.03</v>
      </c>
      <c r="C45" s="11">
        <f>中国股票数据!E45</f>
        <v>6.32</v>
      </c>
      <c r="D45" s="17">
        <f t="shared" si="7"/>
        <v>3.2574222010254061E-2</v>
      </c>
      <c r="E45" s="17">
        <f t="shared" si="8"/>
        <v>-8.6705202312138629E-2</v>
      </c>
      <c r="F45" s="17">
        <f t="shared" si="5"/>
        <v>6.1772342368699107E-2</v>
      </c>
      <c r="G45" s="18"/>
      <c r="R45" s="42">
        <f t="shared" si="12"/>
        <v>38749</v>
      </c>
      <c r="S45" s="8">
        <f t="shared" si="2"/>
        <v>3.2574222010254061E-2</v>
      </c>
      <c r="T45" s="107">
        <f t="shared" si="6"/>
        <v>-0.14847754468083774</v>
      </c>
      <c r="U45" s="21">
        <f t="shared" si="10"/>
        <v>0.28386327173780934</v>
      </c>
      <c r="V45" s="21">
        <f t="shared" si="11"/>
        <v>-0.28386327173780934</v>
      </c>
      <c r="Z45" s="100">
        <v>21</v>
      </c>
      <c r="AA45" s="100">
        <v>-0.22688155026258922</v>
      </c>
      <c r="AB45" s="100">
        <v>-1.0040147956297207E-2</v>
      </c>
      <c r="AC45" s="100">
        <v>-8.4088190925874592E-2</v>
      </c>
      <c r="AD45"/>
      <c r="AE45"/>
      <c r="AF45"/>
      <c r="AG45"/>
      <c r="AH45"/>
    </row>
    <row r="46" spans="1:34">
      <c r="A46" s="16">
        <f>中国股票数据!A46</f>
        <v>38719</v>
      </c>
      <c r="B46" s="11">
        <f>中国股票数据!B46</f>
        <v>1258.05</v>
      </c>
      <c r="C46" s="11">
        <f>中国股票数据!E46</f>
        <v>6.92</v>
      </c>
      <c r="D46" s="17">
        <f t="shared" si="7"/>
        <v>8.3535734587359745E-2</v>
      </c>
      <c r="E46" s="17">
        <f t="shared" si="8"/>
        <v>0.35420743639921715</v>
      </c>
      <c r="F46" s="17">
        <f t="shared" si="5"/>
        <v>0.13821461123435763</v>
      </c>
      <c r="G46" s="18"/>
      <c r="R46" s="42">
        <f t="shared" si="12"/>
        <v>38719</v>
      </c>
      <c r="S46" s="8">
        <f t="shared" si="2"/>
        <v>8.3535734587359745E-2</v>
      </c>
      <c r="T46" s="107">
        <f t="shared" si="6"/>
        <v>0.21599282516485951</v>
      </c>
      <c r="U46" s="21">
        <f t="shared" si="10"/>
        <v>0.28386327173780934</v>
      </c>
      <c r="V46" s="21">
        <f t="shared" si="11"/>
        <v>-0.28386327173780934</v>
      </c>
      <c r="Z46" s="100">
        <v>22</v>
      </c>
      <c r="AA46" s="100">
        <v>0.12785956460305467</v>
      </c>
      <c r="AB46" s="100">
        <v>-6.3727963697106399E-2</v>
      </c>
      <c r="AC46" s="100">
        <v>-0.53373408459767302</v>
      </c>
      <c r="AD46"/>
      <c r="AE46"/>
      <c r="AF46"/>
      <c r="AG46"/>
      <c r="AH46"/>
    </row>
    <row r="47" spans="1:34">
      <c r="A47" s="16">
        <f>中国股票数据!A47</f>
        <v>38687</v>
      </c>
      <c r="B47" s="11">
        <f>中国股票数据!B47</f>
        <v>1161.06</v>
      </c>
      <c r="C47" s="11">
        <f>中国股票数据!E47</f>
        <v>5.1100000000000003</v>
      </c>
      <c r="D47" s="17">
        <f t="shared" si="7"/>
        <v>5.6219638666011651E-2</v>
      </c>
      <c r="E47" s="17">
        <f t="shared" si="8"/>
        <v>4.2857142857142927E-2</v>
      </c>
      <c r="F47" s="17">
        <f t="shared" si="5"/>
        <v>9.7240467352335491E-2</v>
      </c>
      <c r="G47" s="18"/>
      <c r="R47" s="42">
        <f t="shared" si="12"/>
        <v>38687</v>
      </c>
      <c r="S47" s="8">
        <f t="shared" si="2"/>
        <v>5.6219638666011651E-2</v>
      </c>
      <c r="T47" s="107">
        <f t="shared" si="6"/>
        <v>-5.4383324495192564E-2</v>
      </c>
      <c r="U47" s="21">
        <f t="shared" si="10"/>
        <v>0.28386327173780934</v>
      </c>
      <c r="V47" s="21">
        <f t="shared" si="11"/>
        <v>-0.28386327173780934</v>
      </c>
      <c r="Z47" s="100">
        <v>23</v>
      </c>
      <c r="AA47" s="100">
        <v>-0.24838398428764596</v>
      </c>
      <c r="AB47" s="100">
        <v>4.0322056599550016E-2</v>
      </c>
      <c r="AC47" s="100">
        <v>0.33770506257731836</v>
      </c>
      <c r="AD47"/>
      <c r="AE47"/>
      <c r="AF47"/>
      <c r="AG47"/>
      <c r="AH47"/>
    </row>
    <row r="48" spans="1:34">
      <c r="A48" s="16">
        <f>中国股票数据!A48</f>
        <v>38657</v>
      </c>
      <c r="B48" s="11">
        <f>中国股票数据!B48</f>
        <v>1099.26</v>
      </c>
      <c r="C48" s="11">
        <f>中国股票数据!E48</f>
        <v>4.9000000000000004</v>
      </c>
      <c r="D48" s="17">
        <f t="shared" si="7"/>
        <v>5.8930107428487588E-3</v>
      </c>
      <c r="E48" s="17">
        <f t="shared" si="8"/>
        <v>0.10609480812641103</v>
      </c>
      <c r="F48" s="17">
        <f t="shared" si="5"/>
        <v>2.175052546759115E-2</v>
      </c>
      <c r="G48" s="18"/>
      <c r="R48" s="42">
        <f t="shared" si="12"/>
        <v>38657</v>
      </c>
      <c r="S48" s="8">
        <f t="shared" si="2"/>
        <v>5.8930107428487588E-3</v>
      </c>
      <c r="T48" s="107">
        <f t="shared" si="6"/>
        <v>8.434428265881988E-2</v>
      </c>
      <c r="U48" s="21">
        <f t="shared" si="10"/>
        <v>0.28386327173780934</v>
      </c>
      <c r="V48" s="21">
        <f t="shared" si="11"/>
        <v>-0.28386327173780934</v>
      </c>
      <c r="Z48" s="100">
        <v>24</v>
      </c>
      <c r="AA48" s="100">
        <v>0.11705452252114895</v>
      </c>
      <c r="AB48" s="100">
        <v>-2.1717949260886271E-2</v>
      </c>
      <c r="AC48" s="100">
        <v>-0.18189204700140399</v>
      </c>
      <c r="AD48"/>
      <c r="AE48"/>
      <c r="AF48"/>
      <c r="AG48"/>
      <c r="AH48"/>
    </row>
    <row r="49" spans="1:34">
      <c r="A49" s="16">
        <f>中国股票数据!A49</f>
        <v>38628</v>
      </c>
      <c r="B49" s="11">
        <f>中国股票数据!B49</f>
        <v>1092.82</v>
      </c>
      <c r="C49" s="11">
        <f>中国股票数据!E49</f>
        <v>4.43</v>
      </c>
      <c r="D49" s="17">
        <f t="shared" si="7"/>
        <v>-5.4334939988404329E-2</v>
      </c>
      <c r="E49" s="17">
        <f t="shared" si="8"/>
        <v>-0.15619047619047621</v>
      </c>
      <c r="F49" s="17">
        <f t="shared" si="5"/>
        <v>-6.8591400629288479E-2</v>
      </c>
      <c r="G49" s="18"/>
      <c r="R49" s="42">
        <f t="shared" si="12"/>
        <v>38628</v>
      </c>
      <c r="S49" s="8">
        <f t="shared" si="2"/>
        <v>-5.4334939988404329E-2</v>
      </c>
      <c r="T49" s="107">
        <f t="shared" si="6"/>
        <v>-8.7599075561187734E-2</v>
      </c>
      <c r="U49" s="21">
        <f t="shared" si="10"/>
        <v>0.28386327173780934</v>
      </c>
      <c r="V49" s="21">
        <f t="shared" si="11"/>
        <v>-0.28386327173780934</v>
      </c>
      <c r="Z49" s="100">
        <v>25</v>
      </c>
      <c r="AA49" s="100">
        <v>0.10471366685860155</v>
      </c>
      <c r="AB49" s="100">
        <v>-1.7962346485525901E-2</v>
      </c>
      <c r="AC49" s="100">
        <v>-0.15043814367339819</v>
      </c>
      <c r="AD49"/>
      <c r="AE49"/>
      <c r="AF49"/>
      <c r="AG49"/>
      <c r="AH49"/>
    </row>
    <row r="50" spans="1:34">
      <c r="A50" s="16">
        <f>中国股票数据!A50</f>
        <v>38596</v>
      </c>
      <c r="B50" s="11">
        <f>中国股票数据!B50</f>
        <v>1155.6099999999999</v>
      </c>
      <c r="C50" s="11">
        <f>中国股票数据!E50</f>
        <v>5.25</v>
      </c>
      <c r="D50" s="17">
        <f t="shared" si="7"/>
        <v>-6.1833505331957417E-3</v>
      </c>
      <c r="E50" s="17">
        <f t="shared" si="8"/>
        <v>7.361963190184051E-2</v>
      </c>
      <c r="F50" s="17">
        <f t="shared" si="5"/>
        <v>3.6359835535243988E-3</v>
      </c>
      <c r="G50" s="18"/>
      <c r="M50" s="30"/>
      <c r="N50" s="30"/>
      <c r="O50" s="30"/>
      <c r="P50" s="30"/>
      <c r="R50" s="42">
        <f t="shared" si="12"/>
        <v>38596</v>
      </c>
      <c r="S50" s="8">
        <f t="shared" si="2"/>
        <v>-6.1833505331957417E-3</v>
      </c>
      <c r="T50" s="107">
        <f t="shared" si="6"/>
        <v>6.9983648348316108E-2</v>
      </c>
      <c r="U50" s="21">
        <f t="shared" si="10"/>
        <v>0.28386327173780934</v>
      </c>
      <c r="V50" s="21">
        <f t="shared" si="11"/>
        <v>-0.28386327173780934</v>
      </c>
      <c r="Z50" s="100">
        <v>26</v>
      </c>
      <c r="AA50" s="100">
        <v>0.25320865233031464</v>
      </c>
      <c r="AB50" s="100">
        <v>0.102726133590758</v>
      </c>
      <c r="AC50" s="100">
        <v>0.86035133865121449</v>
      </c>
      <c r="AD50"/>
      <c r="AE50"/>
      <c r="AF50"/>
      <c r="AG50"/>
      <c r="AH50"/>
    </row>
    <row r="51" spans="1:34">
      <c r="A51" s="16">
        <f>中国股票数据!A51</f>
        <v>38565</v>
      </c>
      <c r="B51" s="11">
        <f>中国股票数据!B51</f>
        <v>1162.8</v>
      </c>
      <c r="C51" s="11">
        <f>中国股票数据!E51</f>
        <v>4.8899999999999997</v>
      </c>
      <c r="D51" s="17">
        <f t="shared" si="7"/>
        <v>7.3654469405279643E-2</v>
      </c>
      <c r="E51" s="17">
        <f t="shared" si="8"/>
        <v>-0.21001615508885307</v>
      </c>
      <c r="F51" s="17">
        <f t="shared" si="5"/>
        <v>0.12339271346123748</v>
      </c>
      <c r="G51" s="18"/>
      <c r="M51" s="31"/>
      <c r="N51" s="31"/>
      <c r="O51" s="30"/>
      <c r="P51" s="30"/>
      <c r="R51" s="42">
        <f t="shared" si="12"/>
        <v>38565</v>
      </c>
      <c r="S51" s="8">
        <f t="shared" si="2"/>
        <v>7.3654469405279643E-2</v>
      </c>
      <c r="T51" s="107">
        <f t="shared" si="6"/>
        <v>-0.33340886855009055</v>
      </c>
      <c r="U51" s="21">
        <f t="shared" si="10"/>
        <v>0.28386327173780934</v>
      </c>
      <c r="V51" s="21">
        <f t="shared" si="11"/>
        <v>-0.28386327173780934</v>
      </c>
      <c r="Z51" s="100">
        <v>27</v>
      </c>
      <c r="AA51" s="100">
        <v>0.25745809093455552</v>
      </c>
      <c r="AB51" s="100">
        <v>-1.8454881570764692E-2</v>
      </c>
      <c r="AC51" s="100">
        <v>-0.15456322076046192</v>
      </c>
      <c r="AD51"/>
      <c r="AE51"/>
      <c r="AF51"/>
      <c r="AG51"/>
      <c r="AH51"/>
    </row>
    <row r="52" spans="1:34">
      <c r="A52" s="16">
        <f>中国股票数据!A52</f>
        <v>38534</v>
      </c>
      <c r="B52" s="11">
        <f>中国股票数据!B52</f>
        <v>1083.03</v>
      </c>
      <c r="C52" s="11">
        <f>中国股票数据!E52</f>
        <v>6.19</v>
      </c>
      <c r="D52" s="17">
        <f t="shared" si="7"/>
        <v>1.9335023220530267E-3</v>
      </c>
      <c r="E52" s="17">
        <f t="shared" si="8"/>
        <v>6.5404475043029375E-2</v>
      </c>
      <c r="F52" s="17">
        <f t="shared" si="5"/>
        <v>1.5811262836397551E-2</v>
      </c>
      <c r="G52" s="18"/>
      <c r="M52" s="30"/>
      <c r="N52" s="30"/>
      <c r="O52" s="30"/>
      <c r="P52" s="30"/>
      <c r="R52" s="42">
        <f t="shared" si="12"/>
        <v>38534</v>
      </c>
      <c r="S52" s="8">
        <f t="shared" si="2"/>
        <v>1.9335023220530267E-3</v>
      </c>
      <c r="T52" s="107">
        <f t="shared" si="6"/>
        <v>4.959321220663182E-2</v>
      </c>
      <c r="U52" s="21">
        <f t="shared" si="10"/>
        <v>0.28386327173780934</v>
      </c>
      <c r="V52" s="21">
        <f t="shared" si="11"/>
        <v>-0.28386327173780934</v>
      </c>
      <c r="Z52" s="100">
        <v>28</v>
      </c>
      <c r="AA52" s="100">
        <v>-8.81048345282784E-2</v>
      </c>
      <c r="AB52" s="100">
        <v>6.757968659928433E-2</v>
      </c>
      <c r="AC52" s="100">
        <v>0.56599301267340529</v>
      </c>
      <c r="AD52"/>
      <c r="AE52"/>
      <c r="AF52"/>
      <c r="AG52"/>
      <c r="AH52"/>
    </row>
    <row r="53" spans="1:34">
      <c r="A53" s="16">
        <f>中国股票数据!A53</f>
        <v>38504</v>
      </c>
      <c r="B53" s="11">
        <f>中国股票数据!B53</f>
        <v>1080.94</v>
      </c>
      <c r="C53" s="11">
        <f>中国股票数据!E53</f>
        <v>5.81</v>
      </c>
      <c r="D53" s="17">
        <f t="shared" si="7"/>
        <v>1.9043309387785978E-2</v>
      </c>
      <c r="E53" s="17">
        <f t="shared" si="8"/>
        <v>0.18813905930470343</v>
      </c>
      <c r="F53" s="17">
        <f t="shared" si="5"/>
        <v>4.1475973434996982E-2</v>
      </c>
      <c r="G53" s="18"/>
      <c r="I53" s="32"/>
      <c r="J53" s="31"/>
      <c r="K53" s="33"/>
      <c r="L53" s="30"/>
      <c r="M53" s="30"/>
      <c r="N53" s="30"/>
      <c r="O53" s="30"/>
      <c r="P53" s="30"/>
      <c r="R53" s="42">
        <f t="shared" si="12"/>
        <v>38504</v>
      </c>
      <c r="S53" s="8">
        <f t="shared" si="2"/>
        <v>1.9043309387785978E-2</v>
      </c>
      <c r="T53" s="107">
        <f t="shared" si="6"/>
        <v>0.14666308586970644</v>
      </c>
      <c r="U53" s="21">
        <f t="shared" si="10"/>
        <v>0.28386327173780934</v>
      </c>
      <c r="V53" s="21">
        <f t="shared" si="11"/>
        <v>-0.28386327173780934</v>
      </c>
      <c r="Z53" s="100">
        <v>29</v>
      </c>
      <c r="AA53" s="100">
        <v>0.11329095313844049</v>
      </c>
      <c r="AB53" s="100">
        <v>-0.19450060315542994</v>
      </c>
      <c r="AC53" s="100">
        <v>-1.628980362094518</v>
      </c>
      <c r="AD53"/>
      <c r="AE53"/>
      <c r="AF53"/>
      <c r="AG53"/>
      <c r="AH53"/>
    </row>
    <row r="54" spans="1:34">
      <c r="A54" s="16">
        <f>中国股票数据!A54</f>
        <v>38474</v>
      </c>
      <c r="B54" s="11">
        <f>中国股票数据!B54</f>
        <v>1060.74</v>
      </c>
      <c r="C54" s="11">
        <f>中国股票数据!E54</f>
        <v>4.8899999999999997</v>
      </c>
      <c r="D54" s="17">
        <f t="shared" si="7"/>
        <v>-8.4898416943450017E-2</v>
      </c>
      <c r="E54" s="17">
        <f t="shared" si="8"/>
        <v>-6.6793893129771131E-2</v>
      </c>
      <c r="F54" s="17">
        <f t="shared" si="5"/>
        <v>-0.11443661606185701</v>
      </c>
      <c r="G54" s="18"/>
      <c r="I54" s="32"/>
      <c r="J54" s="31"/>
      <c r="K54" s="33"/>
      <c r="L54" s="31"/>
      <c r="M54" s="30"/>
      <c r="N54" s="30"/>
      <c r="O54" s="30"/>
      <c r="P54" s="30"/>
      <c r="R54" s="42">
        <f t="shared" si="12"/>
        <v>38474</v>
      </c>
      <c r="S54" s="8">
        <f t="shared" si="2"/>
        <v>-8.4898416943450017E-2</v>
      </c>
      <c r="T54" s="107">
        <f t="shared" si="6"/>
        <v>4.7642722932085879E-2</v>
      </c>
      <c r="U54" s="21">
        <f t="shared" si="10"/>
        <v>0.28386327173780934</v>
      </c>
      <c r="V54" s="21">
        <f t="shared" si="11"/>
        <v>-0.28386327173780934</v>
      </c>
      <c r="Z54" s="100">
        <v>30</v>
      </c>
      <c r="AA54" s="100">
        <v>0.30950225496631167</v>
      </c>
      <c r="AB54" s="100">
        <v>6.3165655481449368E-2</v>
      </c>
      <c r="AC54" s="100">
        <v>0.52902464397954951</v>
      </c>
      <c r="AD54"/>
      <c r="AE54"/>
      <c r="AF54"/>
      <c r="AG54"/>
      <c r="AH54"/>
    </row>
    <row r="55" spans="1:34">
      <c r="A55" s="16">
        <f>中国股票数据!A55</f>
        <v>38443</v>
      </c>
      <c r="B55" s="11">
        <f>中国股票数据!B55</f>
        <v>1159.1500000000001</v>
      </c>
      <c r="C55" s="11">
        <f>中国股票数据!E55</f>
        <v>5.24</v>
      </c>
      <c r="D55" s="17">
        <f t="shared" si="7"/>
        <v>-1.8700687413226724E-2</v>
      </c>
      <c r="E55" s="17">
        <f t="shared" si="8"/>
        <v>0.24761904761904763</v>
      </c>
      <c r="F55" s="17">
        <f t="shared" si="5"/>
        <v>-1.5140021766522075E-2</v>
      </c>
      <c r="G55" s="18"/>
      <c r="I55" s="32"/>
      <c r="J55" s="30"/>
      <c r="K55" s="33"/>
      <c r="L55" s="30"/>
      <c r="M55" s="30"/>
      <c r="N55" s="30"/>
      <c r="O55" s="30"/>
      <c r="P55" s="30"/>
      <c r="R55" s="42">
        <f t="shared" si="12"/>
        <v>38443</v>
      </c>
      <c r="S55" s="8">
        <f t="shared" si="2"/>
        <v>-1.8700687413226724E-2</v>
      </c>
      <c r="T55" s="107">
        <f t="shared" si="6"/>
        <v>0.2627590693855697</v>
      </c>
      <c r="U55" s="21">
        <f t="shared" si="10"/>
        <v>0.28386327173780934</v>
      </c>
      <c r="V55" s="21">
        <f t="shared" si="11"/>
        <v>-0.28386327173780934</v>
      </c>
      <c r="Z55" s="100">
        <v>31</v>
      </c>
      <c r="AA55" s="100">
        <v>0.16396473271312612</v>
      </c>
      <c r="AB55" s="100">
        <v>-4.4190323345429383E-3</v>
      </c>
      <c r="AC55" s="100">
        <v>-3.7010254856015209E-2</v>
      </c>
      <c r="AD55"/>
      <c r="AE55"/>
      <c r="AF55"/>
      <c r="AG55"/>
      <c r="AH55"/>
    </row>
    <row r="56" spans="1:34">
      <c r="A56" s="16">
        <f>中国股票数据!A56</f>
        <v>38412</v>
      </c>
      <c r="B56" s="11">
        <f>中国股票数据!B56</f>
        <v>1181.24</v>
      </c>
      <c r="C56" s="11">
        <f>中国股票数据!E56</f>
        <v>4.2</v>
      </c>
      <c r="D56" s="17">
        <f t="shared" si="7"/>
        <v>-9.5528330781010751E-2</v>
      </c>
      <c r="E56" s="17">
        <f t="shared" si="8"/>
        <v>-0.23357664233576647</v>
      </c>
      <c r="F56" s="17">
        <f t="shared" si="5"/>
        <v>-0.13038148681819811</v>
      </c>
      <c r="G56" s="18"/>
      <c r="I56" s="32"/>
      <c r="J56" s="30"/>
      <c r="K56" s="34"/>
      <c r="L56" s="30"/>
      <c r="M56" s="30"/>
      <c r="N56" s="30"/>
      <c r="O56" s="30"/>
      <c r="P56" s="30"/>
      <c r="R56" s="42">
        <f t="shared" si="12"/>
        <v>38412</v>
      </c>
      <c r="S56" s="8">
        <f t="shared" si="2"/>
        <v>-9.5528330781010751E-2</v>
      </c>
      <c r="T56" s="107">
        <f t="shared" si="6"/>
        <v>-0.10319515551756836</v>
      </c>
      <c r="U56" s="21">
        <f t="shared" si="10"/>
        <v>0.28386327173780934</v>
      </c>
      <c r="V56" s="21">
        <f t="shared" si="11"/>
        <v>-0.28386327173780934</v>
      </c>
      <c r="Z56" s="100">
        <v>32</v>
      </c>
      <c r="AA56" s="100">
        <v>6.1761897449239891E-2</v>
      </c>
      <c r="AB56" s="100">
        <v>-3.3824647335024827E-4</v>
      </c>
      <c r="AC56" s="100">
        <v>-2.8328799689889225E-3</v>
      </c>
      <c r="AD56"/>
      <c r="AE56"/>
      <c r="AF56"/>
      <c r="AG56"/>
      <c r="AH56"/>
    </row>
    <row r="57" spans="1:34">
      <c r="A57" s="16">
        <f>中国股票数据!A57</f>
        <v>38384</v>
      </c>
      <c r="B57" s="11">
        <f>中国股票数据!B57</f>
        <v>1306</v>
      </c>
      <c r="C57" s="11">
        <f>中国股票数据!E57</f>
        <v>5.48</v>
      </c>
      <c r="D57" s="17">
        <f t="shared" si="7"/>
        <v>9.5803057508684342E-2</v>
      </c>
      <c r="E57" s="17">
        <f t="shared" si="8"/>
        <v>0.12065439672801648</v>
      </c>
      <c r="F57" s="17">
        <f t="shared" si="5"/>
        <v>0.15661559561634453</v>
      </c>
      <c r="G57" s="18"/>
      <c r="K57" s="33"/>
      <c r="L57" s="30"/>
      <c r="P57" s="30"/>
      <c r="R57" s="42">
        <f t="shared" si="12"/>
        <v>38384</v>
      </c>
      <c r="S57" s="8">
        <f t="shared" si="2"/>
        <v>9.5803057508684342E-2</v>
      </c>
      <c r="T57" s="107">
        <f t="shared" si="6"/>
        <v>-3.596119888832805E-2</v>
      </c>
      <c r="U57" s="21">
        <f t="shared" si="10"/>
        <v>0.28386327173780934</v>
      </c>
      <c r="V57" s="21">
        <f t="shared" si="11"/>
        <v>-0.28386327173780934</v>
      </c>
      <c r="Z57" s="100">
        <v>33</v>
      </c>
      <c r="AA57" s="100">
        <v>7.2442454140019208E-2</v>
      </c>
      <c r="AB57" s="100">
        <v>0.20421566238618111</v>
      </c>
      <c r="AC57" s="100">
        <v>1.7103458717471132</v>
      </c>
      <c r="AD57"/>
      <c r="AE57"/>
      <c r="AF57"/>
      <c r="AG57"/>
      <c r="AH57"/>
    </row>
    <row r="58" spans="1:34">
      <c r="A58" s="16">
        <f>中国股票数据!A58</f>
        <v>38355</v>
      </c>
      <c r="B58" s="11">
        <f>中国股票数据!B58</f>
        <v>1191.82</v>
      </c>
      <c r="C58" s="11">
        <f>中国股票数据!E58</f>
        <v>4.8899999999999997</v>
      </c>
      <c r="D58" s="17">
        <f t="shared" si="7"/>
        <v>-5.8965653375444238E-2</v>
      </c>
      <c r="E58" s="17">
        <f t="shared" si="8"/>
        <v>-0.15689655172413797</v>
      </c>
      <c r="F58" s="17">
        <f t="shared" si="5"/>
        <v>-7.5537470709848342E-2</v>
      </c>
      <c r="G58" s="18"/>
      <c r="I58" s="30"/>
      <c r="J58" s="30"/>
      <c r="K58" s="30"/>
      <c r="L58" s="30"/>
      <c r="M58" s="30"/>
      <c r="N58" s="30"/>
      <c r="O58" s="30"/>
      <c r="P58" s="30"/>
      <c r="R58" s="42">
        <f t="shared" si="12"/>
        <v>38355</v>
      </c>
      <c r="S58" s="8">
        <f t="shared" si="2"/>
        <v>-5.8965653375444238E-2</v>
      </c>
      <c r="T58" s="107">
        <f t="shared" si="6"/>
        <v>-8.1359081014289625E-2</v>
      </c>
      <c r="U58" s="21">
        <f t="shared" si="10"/>
        <v>0.28386327173780934</v>
      </c>
      <c r="V58" s="21">
        <f t="shared" si="11"/>
        <v>-0.28386327173780934</v>
      </c>
      <c r="Z58" s="100">
        <v>34</v>
      </c>
      <c r="AA58" s="100">
        <v>0.40723879164177867</v>
      </c>
      <c r="AB58" s="100">
        <v>5.760286160567174E-2</v>
      </c>
      <c r="AC58" s="100">
        <v>0.48243516386991708</v>
      </c>
      <c r="AD58"/>
      <c r="AE58"/>
      <c r="AF58"/>
      <c r="AG58"/>
      <c r="AH58"/>
    </row>
    <row r="59" spans="1:34">
      <c r="A59" s="16">
        <f>中国股票数据!A59</f>
        <v>38322</v>
      </c>
      <c r="B59" s="11">
        <f>中国股票数据!B59</f>
        <v>1266.5</v>
      </c>
      <c r="C59" s="11">
        <f>中国股票数据!E59</f>
        <v>5.8</v>
      </c>
      <c r="D59" s="17">
        <f t="shared" si="7"/>
        <v>-5.5393542516613548E-2</v>
      </c>
      <c r="E59" s="17">
        <f t="shared" si="8"/>
        <v>-0.13303437967115106</v>
      </c>
      <c r="F59" s="17">
        <f t="shared" si="5"/>
        <v>-7.0179304421602307E-2</v>
      </c>
      <c r="G59" s="18"/>
      <c r="L59" s="30"/>
      <c r="R59" s="42">
        <f t="shared" si="12"/>
        <v>38322</v>
      </c>
      <c r="S59" s="8">
        <f t="shared" si="2"/>
        <v>-5.5393542516613548E-2</v>
      </c>
      <c r="T59" s="107">
        <f t="shared" si="6"/>
        <v>-6.2855075249548753E-2</v>
      </c>
      <c r="U59" s="21">
        <f t="shared" si="10"/>
        <v>0.28386327173780934</v>
      </c>
      <c r="V59" s="21">
        <f t="shared" si="11"/>
        <v>-0.28386327173780934</v>
      </c>
      <c r="Z59" s="100">
        <v>35</v>
      </c>
      <c r="AA59" s="100">
        <v>0.21716375330398618</v>
      </c>
      <c r="AB59" s="100">
        <v>5.2774897002762278E-2</v>
      </c>
      <c r="AC59" s="100">
        <v>0.44200002177042375</v>
      </c>
      <c r="AD59"/>
      <c r="AE59"/>
      <c r="AF59"/>
      <c r="AG59"/>
      <c r="AH59"/>
    </row>
    <row r="60" spans="1:34">
      <c r="A60" s="16">
        <f>中国股票数据!A60</f>
        <v>38292</v>
      </c>
      <c r="B60" s="11">
        <f>中国股票数据!B60</f>
        <v>1340.77</v>
      </c>
      <c r="C60" s="11">
        <f>中国股票数据!E60</f>
        <v>6.69</v>
      </c>
      <c r="D60" s="17">
        <f t="shared" si="7"/>
        <v>1.5319490511457534E-2</v>
      </c>
      <c r="E60" s="17">
        <f t="shared" si="8"/>
        <v>-1.4925373134327957E-3</v>
      </c>
      <c r="F60" s="17">
        <f t="shared" si="5"/>
        <v>3.5890245120504316E-2</v>
      </c>
      <c r="G60" s="18"/>
      <c r="I60" s="30"/>
      <c r="J60" s="30"/>
      <c r="K60" s="30"/>
      <c r="L60" s="30"/>
      <c r="R60" s="42">
        <f t="shared" si="12"/>
        <v>38292</v>
      </c>
      <c r="S60" s="8">
        <f t="shared" si="2"/>
        <v>1.5319490511457534E-2</v>
      </c>
      <c r="T60" s="107">
        <f t="shared" si="6"/>
        <v>-3.7382782433937112E-2</v>
      </c>
      <c r="U60" s="21">
        <f t="shared" si="10"/>
        <v>0.28386327173780934</v>
      </c>
      <c r="V60" s="21">
        <f t="shared" si="11"/>
        <v>-0.28386327173780934</v>
      </c>
      <c r="Z60" s="100">
        <v>36</v>
      </c>
      <c r="AA60" s="100">
        <v>8.3065417485628776E-2</v>
      </c>
      <c r="AB60" s="100">
        <v>-9.9821449657210501E-2</v>
      </c>
      <c r="AC60" s="100">
        <v>-0.83602404604092295</v>
      </c>
      <c r="AD60"/>
      <c r="AE60"/>
      <c r="AF60"/>
      <c r="AG60"/>
      <c r="AH60"/>
    </row>
    <row r="61" spans="1:34">
      <c r="A61" s="16">
        <f>中国股票数据!A61</f>
        <v>38261</v>
      </c>
      <c r="B61" s="11">
        <f>中国股票数据!B61</f>
        <v>1320.54</v>
      </c>
      <c r="C61" s="11">
        <f>中国股票数据!E61</f>
        <v>6.7</v>
      </c>
      <c r="D61" s="17">
        <f t="shared" si="7"/>
        <v>-5.4528531538626801E-2</v>
      </c>
      <c r="E61" s="17">
        <f t="shared" si="8"/>
        <v>9.0361445783133654E-3</v>
      </c>
      <c r="F61" s="17">
        <f t="shared" si="5"/>
        <v>-6.8881787954622187E-2</v>
      </c>
      <c r="G61" s="18"/>
      <c r="I61" s="30"/>
      <c r="J61" s="30"/>
      <c r="R61" s="42">
        <f t="shared" si="12"/>
        <v>38261</v>
      </c>
      <c r="S61" s="8">
        <f t="shared" si="2"/>
        <v>-5.4528531538626801E-2</v>
      </c>
      <c r="T61" s="107">
        <f t="shared" si="6"/>
        <v>7.7917932532935552E-2</v>
      </c>
      <c r="U61" s="21">
        <f t="shared" si="10"/>
        <v>0.28386327173780934</v>
      </c>
      <c r="V61" s="21">
        <f t="shared" si="11"/>
        <v>-0.28386327173780934</v>
      </c>
      <c r="Z61" s="100">
        <v>37</v>
      </c>
      <c r="AA61" s="100">
        <v>9.414349224714072E-2</v>
      </c>
      <c r="AB61" s="100">
        <v>-1.532932015748048E-2</v>
      </c>
      <c r="AC61" s="100">
        <v>-0.12838603631907666</v>
      </c>
      <c r="AD61"/>
      <c r="AE61"/>
      <c r="AF61"/>
      <c r="AG61"/>
      <c r="AH61"/>
    </row>
    <row r="62" spans="1:34">
      <c r="A62" s="16">
        <f>中国股票数据!A62</f>
        <v>38231</v>
      </c>
      <c r="B62" s="11">
        <f>中国股票数据!B62</f>
        <v>1396.7</v>
      </c>
      <c r="C62" s="11">
        <f>中国股票数据!E62</f>
        <v>6.64</v>
      </c>
      <c r="D62" s="17">
        <f t="shared" si="7"/>
        <v>4.0713529946500238E-2</v>
      </c>
      <c r="E62" s="17">
        <f t="shared" si="8"/>
        <v>4.8973143759873494E-2</v>
      </c>
      <c r="F62" s="17">
        <f t="shared" si="5"/>
        <v>7.3981304273068371E-2</v>
      </c>
      <c r="G62" s="18"/>
      <c r="R62" s="42">
        <f t="shared" si="12"/>
        <v>38231</v>
      </c>
      <c r="S62" s="8">
        <f t="shared" si="2"/>
        <v>4.0713529946500238E-2</v>
      </c>
      <c r="T62" s="107">
        <f t="shared" si="6"/>
        <v>-2.5008160513194877E-2</v>
      </c>
      <c r="U62" s="21">
        <f t="shared" si="10"/>
        <v>0.28386327173780934</v>
      </c>
      <c r="V62" s="21">
        <f t="shared" si="11"/>
        <v>-0.28386327173780934</v>
      </c>
      <c r="Z62" s="100">
        <v>38</v>
      </c>
      <c r="AA62" s="100">
        <v>5.3810439974383603E-2</v>
      </c>
      <c r="AB62" s="100">
        <v>-1.7078805791475124E-2</v>
      </c>
      <c r="AC62" s="100">
        <v>-0.1430383186015452</v>
      </c>
      <c r="AD62"/>
      <c r="AE62"/>
      <c r="AF62"/>
      <c r="AG62"/>
      <c r="AH62"/>
    </row>
    <row r="63" spans="1:34">
      <c r="A63" s="16">
        <f>中国股票数据!A63</f>
        <v>38201</v>
      </c>
      <c r="B63" s="11">
        <f>中国股票数据!B63</f>
        <v>1342.06</v>
      </c>
      <c r="C63" s="11">
        <f>中国股票数据!E63</f>
        <v>6.33</v>
      </c>
      <c r="D63" s="17">
        <f t="shared" si="7"/>
        <v>-3.1842446977348171E-2</v>
      </c>
      <c r="E63" s="17">
        <f t="shared" si="8"/>
        <v>7.4702886247877798E-2</v>
      </c>
      <c r="F63" s="17">
        <f t="shared" si="5"/>
        <v>-3.4852661112704242E-2</v>
      </c>
      <c r="G63" s="18"/>
      <c r="R63" s="42">
        <f t="shared" si="12"/>
        <v>38201</v>
      </c>
      <c r="S63" s="8">
        <f t="shared" si="2"/>
        <v>-3.1842446977348171E-2</v>
      </c>
      <c r="T63" s="107">
        <f t="shared" si="6"/>
        <v>0.10955554736058204</v>
      </c>
      <c r="U63" s="21">
        <f t="shared" si="10"/>
        <v>0.28386327173780934</v>
      </c>
      <c r="V63" s="21">
        <f t="shared" si="11"/>
        <v>-0.28386327173780934</v>
      </c>
      <c r="Z63" s="100">
        <v>39</v>
      </c>
      <c r="AA63" s="100">
        <v>-3.8192623890845601E-2</v>
      </c>
      <c r="AB63" s="100">
        <v>-0.11104206998670546</v>
      </c>
      <c r="AC63" s="100">
        <v>-0.92999892257464412</v>
      </c>
      <c r="AD63"/>
      <c r="AE63"/>
      <c r="AF63"/>
      <c r="AG63"/>
      <c r="AH63"/>
    </row>
    <row r="64" spans="1:34">
      <c r="A64" s="16">
        <f>中国股票数据!A64</f>
        <v>38169</v>
      </c>
      <c r="B64" s="11">
        <f>中国股票数据!B64</f>
        <v>1386.2</v>
      </c>
      <c r="C64" s="11">
        <f>中国股票数据!E64</f>
        <v>5.89</v>
      </c>
      <c r="D64" s="17">
        <f t="shared" si="7"/>
        <v>-9.2627004774293864E-3</v>
      </c>
      <c r="E64" s="17">
        <f t="shared" si="8"/>
        <v>-0.13762811127379215</v>
      </c>
      <c r="F64" s="17">
        <f t="shared" si="5"/>
        <v>-9.8304136282606827E-4</v>
      </c>
      <c r="G64" s="18"/>
      <c r="R64" s="42">
        <f t="shared" si="12"/>
        <v>38169</v>
      </c>
      <c r="S64" s="8">
        <f t="shared" si="2"/>
        <v>-9.2627004774293864E-3</v>
      </c>
      <c r="T64" s="107">
        <f t="shared" si="6"/>
        <v>-0.13664506991096609</v>
      </c>
      <c r="U64" s="21">
        <f t="shared" si="10"/>
        <v>0.28386327173780934</v>
      </c>
      <c r="V64" s="21">
        <f t="shared" si="11"/>
        <v>-0.28386327173780934</v>
      </c>
      <c r="Z64" s="100">
        <v>40</v>
      </c>
      <c r="AA64" s="100">
        <v>3.9968197999632513E-2</v>
      </c>
      <c r="AB64" s="100">
        <v>-1.803995911445061E-4</v>
      </c>
      <c r="AC64" s="100">
        <v>-1.5108816452843814E-3</v>
      </c>
      <c r="AD64"/>
      <c r="AE64"/>
      <c r="AF64"/>
      <c r="AG64"/>
      <c r="AH64"/>
    </row>
    <row r="65" spans="1:34">
      <c r="A65" s="16">
        <f>中国股票数据!A65</f>
        <v>38139</v>
      </c>
      <c r="B65" s="11">
        <f>中国股票数据!B65</f>
        <v>1399.16</v>
      </c>
      <c r="C65" s="11">
        <f>中国股票数据!E65</f>
        <v>6.83</v>
      </c>
      <c r="D65" s="17">
        <f t="shared" si="7"/>
        <v>-0.10074490169739891</v>
      </c>
      <c r="E65" s="17">
        <f t="shared" si="8"/>
        <v>-9.2961487383798169E-2</v>
      </c>
      <c r="F65" s="17">
        <f t="shared" si="5"/>
        <v>-0.13820634319278036</v>
      </c>
      <c r="G65" s="18"/>
      <c r="R65" s="42">
        <f t="shared" si="12"/>
        <v>38139</v>
      </c>
      <c r="S65" s="8">
        <f t="shared" si="2"/>
        <v>-0.10074490169739891</v>
      </c>
      <c r="T65" s="107">
        <f t="shared" si="6"/>
        <v>4.5244855808982187E-2</v>
      </c>
      <c r="U65" s="21">
        <f t="shared" si="10"/>
        <v>0.28386327173780934</v>
      </c>
      <c r="V65" s="21">
        <f t="shared" si="11"/>
        <v>-0.28386327173780934</v>
      </c>
      <c r="Z65" s="100">
        <v>41</v>
      </c>
      <c r="AA65" s="100">
        <v>0.21350211539197655</v>
      </c>
      <c r="AB65" s="100">
        <v>7.7593775018982292E-2</v>
      </c>
      <c r="AC65" s="100">
        <v>0.6498629499143207</v>
      </c>
      <c r="AD65"/>
      <c r="AE65"/>
      <c r="AF65"/>
      <c r="AG65"/>
      <c r="AH65"/>
    </row>
    <row r="66" spans="1:34">
      <c r="A66" s="16">
        <f>中国股票数据!A66</f>
        <v>38110</v>
      </c>
      <c r="B66" s="11">
        <f>中国股票数据!B66</f>
        <v>1555.91</v>
      </c>
      <c r="C66" s="11">
        <f>中国股票数据!E66</f>
        <v>7.53</v>
      </c>
      <c r="D66" s="17">
        <f t="shared" si="7"/>
        <v>-2.4868543924190911E-2</v>
      </c>
      <c r="E66" s="17">
        <f t="shared" si="8"/>
        <v>1.2096774193548265E-2</v>
      </c>
      <c r="F66" s="17">
        <f t="shared" si="5"/>
        <v>-2.4391806532968355E-2</v>
      </c>
      <c r="G66" s="18"/>
      <c r="R66" s="42">
        <f t="shared" si="12"/>
        <v>38110</v>
      </c>
      <c r="S66" s="8">
        <f t="shared" ref="S66:S73" si="13">D66</f>
        <v>-2.4868543924190911E-2</v>
      </c>
      <c r="T66" s="107">
        <f t="shared" si="6"/>
        <v>3.6488580726516617E-2</v>
      </c>
      <c r="U66" s="21">
        <f t="shared" ref="U66:U73" si="14">$I$26-$I$19</f>
        <v>0.28386327173780934</v>
      </c>
      <c r="V66" s="21">
        <f t="shared" ref="V66:V73" si="15">$I$27-$I$19</f>
        <v>-0.28386327173780934</v>
      </c>
      <c r="Z66" s="100">
        <v>42</v>
      </c>
      <c r="AA66" s="100">
        <v>0.16996181891880713</v>
      </c>
      <c r="AB66" s="100">
        <v>0.3811669991422818</v>
      </c>
      <c r="AC66" s="100">
        <v>3.1923477161923688</v>
      </c>
      <c r="AD66"/>
      <c r="AE66"/>
      <c r="AF66"/>
      <c r="AG66"/>
      <c r="AH66"/>
    </row>
    <row r="67" spans="1:34">
      <c r="A67" s="16">
        <f>中国股票数据!A67</f>
        <v>38078</v>
      </c>
      <c r="B67" s="11">
        <f>中国股票数据!B67</f>
        <v>1595.59</v>
      </c>
      <c r="C67" s="11">
        <f>中国股票数据!E67</f>
        <v>7.44</v>
      </c>
      <c r="D67" s="17">
        <f t="shared" si="7"/>
        <v>-8.3847222700703883E-2</v>
      </c>
      <c r="E67" s="17">
        <f t="shared" si="8"/>
        <v>-0.17333333333333334</v>
      </c>
      <c r="F67" s="17">
        <f t="shared" ref="F67:F73" si="16">$I$17+$I$19*D67</f>
        <v>-0.11285982469773781</v>
      </c>
      <c r="G67" s="18"/>
      <c r="R67" s="42">
        <f t="shared" si="12"/>
        <v>38078</v>
      </c>
      <c r="S67" s="8">
        <f t="shared" si="13"/>
        <v>-8.3847222700703883E-2</v>
      </c>
      <c r="T67" s="107">
        <f t="shared" ref="T67:T73" si="17">E67-F67</f>
        <v>-6.047350863559553E-2</v>
      </c>
      <c r="U67" s="21">
        <f t="shared" si="14"/>
        <v>0.28386327173780934</v>
      </c>
      <c r="V67" s="21">
        <f t="shared" si="15"/>
        <v>-0.28386327173780934</v>
      </c>
      <c r="Z67" s="100">
        <v>43</v>
      </c>
      <c r="AA67" s="100">
        <v>1.2103634324010012E-2</v>
      </c>
      <c r="AB67" s="100">
        <v>0.17935206187852154</v>
      </c>
      <c r="AC67" s="100">
        <v>1.5021083840434148</v>
      </c>
      <c r="AD67"/>
      <c r="AE67"/>
      <c r="AF67"/>
      <c r="AG67"/>
      <c r="AH67"/>
    </row>
    <row r="68" spans="1:34">
      <c r="A68" s="16">
        <f>中国股票数据!A68</f>
        <v>38047</v>
      </c>
      <c r="B68" s="11">
        <f>中国股票数据!B68</f>
        <v>1741.62</v>
      </c>
      <c r="C68" s="11">
        <f>中国股票数据!E68</f>
        <v>9</v>
      </c>
      <c r="D68" s="17">
        <f t="shared" si="7"/>
        <v>3.9729682938623334E-2</v>
      </c>
      <c r="E68" s="17">
        <f t="shared" si="8"/>
        <v>-4.7619047619047561E-2</v>
      </c>
      <c r="F68" s="17">
        <f t="shared" si="16"/>
        <v>7.2505533761253016E-2</v>
      </c>
      <c r="G68" s="18"/>
      <c r="R68" s="42">
        <f t="shared" si="12"/>
        <v>38047</v>
      </c>
      <c r="S68" s="8">
        <f t="shared" si="13"/>
        <v>3.9729682938623334E-2</v>
      </c>
      <c r="T68" s="107">
        <f t="shared" si="17"/>
        <v>-0.12012458138030058</v>
      </c>
      <c r="U68" s="21">
        <f t="shared" si="14"/>
        <v>0.28386327173780934</v>
      </c>
      <c r="V68" s="21">
        <f t="shared" si="15"/>
        <v>-0.28386327173780934</v>
      </c>
      <c r="Z68" s="100">
        <v>44</v>
      </c>
      <c r="AA68" s="100">
        <v>5.9710991353636736E-2</v>
      </c>
      <c r="AB68" s="100">
        <v>-0.14641619366577535</v>
      </c>
      <c r="AC68" s="100">
        <v>-1.2262640850711277</v>
      </c>
      <c r="AD68"/>
      <c r="AE68"/>
      <c r="AF68"/>
      <c r="AG68"/>
      <c r="AH68"/>
    </row>
    <row r="69" spans="1:34">
      <c r="A69" s="16">
        <f>中国股票数据!A69</f>
        <v>38019</v>
      </c>
      <c r="B69" s="11">
        <f>中国股票数据!B69</f>
        <v>1675.07</v>
      </c>
      <c r="C69" s="11">
        <f>中国股票数据!E69</f>
        <v>9.4499999999999993</v>
      </c>
      <c r="D69" s="17">
        <f t="shared" si="7"/>
        <v>5.3019682787148081E-2</v>
      </c>
      <c r="E69" s="17">
        <f t="shared" si="8"/>
        <v>0.18124999999999991</v>
      </c>
      <c r="F69" s="17">
        <f t="shared" si="16"/>
        <v>9.2440533534040137E-2</v>
      </c>
      <c r="G69" s="18"/>
      <c r="R69" s="42">
        <f t="shared" si="12"/>
        <v>38019</v>
      </c>
      <c r="S69" s="8">
        <f t="shared" si="13"/>
        <v>5.3019682787148081E-2</v>
      </c>
      <c r="T69" s="107">
        <f t="shared" si="17"/>
        <v>8.8809466465959774E-2</v>
      </c>
      <c r="U69" s="21">
        <f t="shared" si="14"/>
        <v>0.28386327173780934</v>
      </c>
      <c r="V69" s="21">
        <f t="shared" si="15"/>
        <v>-0.28386327173780934</v>
      </c>
      <c r="Z69" s="100">
        <v>45</v>
      </c>
      <c r="AA69" s="100">
        <v>0.13292833083658087</v>
      </c>
      <c r="AB69" s="100">
        <v>0.22127910556263627</v>
      </c>
      <c r="AC69" s="100">
        <v>1.8532555254613936</v>
      </c>
      <c r="AD69"/>
      <c r="AE69"/>
      <c r="AF69"/>
      <c r="AG69"/>
      <c r="AH69"/>
    </row>
    <row r="70" spans="1:34">
      <c r="A70" s="16">
        <f>中国股票数据!A70</f>
        <v>37987</v>
      </c>
      <c r="B70" s="11">
        <f>中国股票数据!B70</f>
        <v>1590.73</v>
      </c>
      <c r="C70" s="11">
        <f>中国股票数据!E70</f>
        <v>8</v>
      </c>
      <c r="D70" s="17">
        <f t="shared" si="7"/>
        <v>6.2583498102923185E-2</v>
      </c>
      <c r="E70" s="17">
        <f t="shared" si="8"/>
        <v>5.9602649006622599E-2</v>
      </c>
      <c r="F70" s="17">
        <f t="shared" si="16"/>
        <v>0.10678625650770279</v>
      </c>
      <c r="G70" s="18"/>
      <c r="R70" s="42">
        <f t="shared" si="12"/>
        <v>37987</v>
      </c>
      <c r="S70" s="8">
        <f t="shared" si="13"/>
        <v>6.2583498102923185E-2</v>
      </c>
      <c r="T70" s="107">
        <f t="shared" si="17"/>
        <v>-4.7183607501080194E-2</v>
      </c>
      <c r="U70" s="21">
        <f t="shared" si="14"/>
        <v>0.28386327173780934</v>
      </c>
      <c r="V70" s="21">
        <f t="shared" si="15"/>
        <v>-0.28386327173780934</v>
      </c>
      <c r="Z70" s="100">
        <v>46</v>
      </c>
      <c r="AA70" s="100">
        <v>9.3682794994292926E-2</v>
      </c>
      <c r="AB70" s="100">
        <v>-5.0825652137149999E-2</v>
      </c>
      <c r="AC70" s="100">
        <v>-0.42567471709021909</v>
      </c>
      <c r="AD70"/>
      <c r="AE70"/>
      <c r="AF70"/>
      <c r="AG70"/>
      <c r="AH70"/>
    </row>
    <row r="71" spans="1:34">
      <c r="A71" s="16">
        <f>中国股票数据!A71</f>
        <v>37956</v>
      </c>
      <c r="B71" s="11">
        <f>中国股票数据!B71</f>
        <v>1497.04</v>
      </c>
      <c r="C71" s="11">
        <f>中国股票数据!E71</f>
        <v>7.55</v>
      </c>
      <c r="D71" s="17">
        <f t="shared" si="7"/>
        <v>7.1434194799710804E-2</v>
      </c>
      <c r="E71" s="17">
        <f t="shared" si="8"/>
        <v>0.10058309037900859</v>
      </c>
      <c r="F71" s="17">
        <f t="shared" si="16"/>
        <v>0.12006230155288422</v>
      </c>
      <c r="G71" s="18"/>
      <c r="R71" s="42">
        <f t="shared" si="12"/>
        <v>37956</v>
      </c>
      <c r="S71" s="8">
        <f t="shared" si="13"/>
        <v>7.1434194799710804E-2</v>
      </c>
      <c r="T71" s="107">
        <f t="shared" si="17"/>
        <v>-1.9479211173875632E-2</v>
      </c>
      <c r="U71" s="21">
        <f t="shared" si="14"/>
        <v>0.28386327173780934</v>
      </c>
      <c r="V71" s="21">
        <f t="shared" si="15"/>
        <v>-0.28386327173780934</v>
      </c>
      <c r="Z71" s="100">
        <v>47</v>
      </c>
      <c r="AA71" s="100">
        <v>2.1377605934080238E-2</v>
      </c>
      <c r="AB71" s="100">
        <v>8.4717202192330796E-2</v>
      </c>
      <c r="AC71" s="100">
        <v>0.70952303727622057</v>
      </c>
      <c r="AD71"/>
      <c r="AE71"/>
      <c r="AF71"/>
      <c r="AG71"/>
      <c r="AH71"/>
    </row>
    <row r="72" spans="1:34">
      <c r="A72" s="16">
        <f>中国股票数据!A72</f>
        <v>37928</v>
      </c>
      <c r="B72" s="11">
        <f>中国股票数据!B72</f>
        <v>1397.23</v>
      </c>
      <c r="C72" s="11">
        <f>中国股票数据!E72</f>
        <v>6.86</v>
      </c>
      <c r="D72" s="17">
        <f t="shared" si="7"/>
        <v>3.6290143143217435E-2</v>
      </c>
      <c r="E72" s="17">
        <f t="shared" si="8"/>
        <v>5.3763440860215228E-2</v>
      </c>
      <c r="F72" s="17">
        <f t="shared" si="16"/>
        <v>6.7346224068144167E-2</v>
      </c>
      <c r="G72" s="18"/>
      <c r="R72" s="42">
        <f t="shared" si="12"/>
        <v>37928</v>
      </c>
      <c r="S72" s="8">
        <f t="shared" si="13"/>
        <v>3.6290143143217435E-2</v>
      </c>
      <c r="T72" s="107">
        <f t="shared" si="17"/>
        <v>-1.3582783207928939E-2</v>
      </c>
      <c r="U72" s="21">
        <f t="shared" si="14"/>
        <v>0.28386327173780934</v>
      </c>
      <c r="V72" s="21">
        <f t="shared" si="15"/>
        <v>-0.28386327173780934</v>
      </c>
      <c r="Z72" s="100">
        <v>48</v>
      </c>
      <c r="AA72" s="100">
        <v>-6.5152995142176873E-2</v>
      </c>
      <c r="AB72" s="100">
        <v>-9.103748104829934E-2</v>
      </c>
      <c r="AC72" s="100">
        <v>-0.76245660134906057</v>
      </c>
      <c r="AD72"/>
      <c r="AE72"/>
      <c r="AF72"/>
      <c r="AG72"/>
      <c r="AH72"/>
    </row>
    <row r="73" spans="1:34">
      <c r="A73" s="16">
        <f>中国股票数据!A73</f>
        <v>37895</v>
      </c>
      <c r="B73" s="11">
        <f>中国股票数据!B73</f>
        <v>1348.3</v>
      </c>
      <c r="C73" s="11">
        <f>中国股票数据!E73</f>
        <v>6.51</v>
      </c>
      <c r="D73" s="17">
        <f t="shared" si="7"/>
        <v>-1.3795020334123387E-2</v>
      </c>
      <c r="E73" s="17">
        <f t="shared" si="8"/>
        <v>-6.8669527896995763E-2</v>
      </c>
      <c r="F73" s="17">
        <f t="shared" si="16"/>
        <v>-7.7815211478670689E-3</v>
      </c>
      <c r="G73" s="18"/>
      <c r="R73" s="42">
        <f t="shared" si="12"/>
        <v>37895</v>
      </c>
      <c r="S73" s="8">
        <f t="shared" si="13"/>
        <v>-1.3795020334123387E-2</v>
      </c>
      <c r="T73" s="107">
        <f t="shared" si="17"/>
        <v>-6.0888006749128698E-2</v>
      </c>
      <c r="U73" s="21">
        <f t="shared" si="14"/>
        <v>0.28386327173780934</v>
      </c>
      <c r="V73" s="21">
        <f t="shared" si="15"/>
        <v>-0.28386327173780934</v>
      </c>
      <c r="Z73" s="100">
        <v>49</v>
      </c>
      <c r="AA73" s="100">
        <v>4.0272762724748879E-3</v>
      </c>
      <c r="AB73" s="100">
        <v>6.9592355629365624E-2</v>
      </c>
      <c r="AC73" s="100">
        <v>0.58284950706061411</v>
      </c>
      <c r="AD73"/>
      <c r="AE73"/>
      <c r="AF73"/>
      <c r="AG73"/>
      <c r="AH73"/>
    </row>
    <row r="74" spans="1:34">
      <c r="A74" s="16">
        <f>中国股票数据!A74</f>
        <v>37865</v>
      </c>
      <c r="B74" s="11">
        <f>中国股票数据!B74</f>
        <v>1367.16</v>
      </c>
      <c r="C74" s="11">
        <f>中国股票数据!E74</f>
        <v>6.99</v>
      </c>
      <c r="D74" s="17"/>
      <c r="E74" s="17"/>
      <c r="F74" s="17"/>
      <c r="G74" s="18"/>
      <c r="R74" s="20"/>
      <c r="U74" s="21"/>
      <c r="V74" s="21"/>
      <c r="Z74" s="100">
        <v>50</v>
      </c>
      <c r="AA74" s="100">
        <v>0.11873173597957547</v>
      </c>
      <c r="AB74" s="100">
        <v>-0.32874789106842855</v>
      </c>
      <c r="AC74" s="100">
        <v>-2.7533274958664697</v>
      </c>
      <c r="AD74"/>
      <c r="AE74"/>
      <c r="AF74"/>
      <c r="AG74"/>
      <c r="AH74"/>
    </row>
    <row r="75" spans="1:34">
      <c r="A75" s="13"/>
      <c r="D75" s="10">
        <f>COUNT(D2:D73)</f>
        <v>72</v>
      </c>
      <c r="R75" s="20"/>
      <c r="U75" s="21"/>
      <c r="V75" s="21"/>
      <c r="Z75" s="100">
        <v>51</v>
      </c>
      <c r="AA75" s="100">
        <v>1.5688907589572774E-2</v>
      </c>
      <c r="AB75" s="100">
        <v>4.9715567453456601E-2</v>
      </c>
      <c r="AC75" s="100">
        <v>0.41637754206524813</v>
      </c>
      <c r="AD75"/>
      <c r="AE75"/>
      <c r="AF75"/>
      <c r="AG75"/>
      <c r="AH75"/>
    </row>
    <row r="76" spans="1:34">
      <c r="A76" s="13"/>
      <c r="R76" s="20"/>
      <c r="U76" s="21"/>
      <c r="V76" s="21"/>
      <c r="Z76" s="100">
        <v>52</v>
      </c>
      <c r="AA76" s="100">
        <v>4.0270881103879989E-2</v>
      </c>
      <c r="AB76" s="100">
        <v>0.14786817820082343</v>
      </c>
      <c r="AC76" s="100">
        <v>1.2384247378160866</v>
      </c>
      <c r="AD76"/>
      <c r="AE76"/>
      <c r="AF76"/>
      <c r="AG76"/>
      <c r="AH76"/>
    </row>
    <row r="77" spans="1:34">
      <c r="A77" s="13"/>
      <c r="R77" s="20"/>
      <c r="U77" s="21"/>
      <c r="V77" s="21"/>
      <c r="Z77" s="100">
        <v>53</v>
      </c>
      <c r="AA77" s="100">
        <v>-0.10906410285529516</v>
      </c>
      <c r="AB77" s="100">
        <v>4.2270209725524033E-2</v>
      </c>
      <c r="AC77" s="100">
        <v>0.35402122372581979</v>
      </c>
      <c r="AD77"/>
      <c r="AE77"/>
      <c r="AF77"/>
      <c r="AG77"/>
      <c r="AH77"/>
    </row>
    <row r="78" spans="1:34">
      <c r="A78" s="13"/>
      <c r="R78" s="20"/>
      <c r="U78" s="21"/>
      <c r="V78" s="21"/>
      <c r="Z78" s="100">
        <v>54</v>
      </c>
      <c r="AA78" s="100">
        <v>-1.3956611124527805E-2</v>
      </c>
      <c r="AB78" s="100">
        <v>0.26157565874357541</v>
      </c>
      <c r="AC78" s="100">
        <v>2.190746991950014</v>
      </c>
      <c r="AD78"/>
      <c r="AE78"/>
      <c r="AF78"/>
      <c r="AG78"/>
      <c r="AH78"/>
    </row>
    <row r="79" spans="1:34">
      <c r="A79" s="13"/>
      <c r="R79" s="20"/>
      <c r="U79" s="21"/>
      <c r="V79" s="21"/>
      <c r="Z79" s="100">
        <v>55</v>
      </c>
      <c r="AA79" s="100">
        <v>-0.12433629496186886</v>
      </c>
      <c r="AB79" s="100">
        <v>-0.10924034737389761</v>
      </c>
      <c r="AC79" s="100">
        <v>-0.91490914543981317</v>
      </c>
      <c r="AD79"/>
      <c r="AE79"/>
      <c r="AF79"/>
      <c r="AG79"/>
      <c r="AH79"/>
    </row>
    <row r="80" spans="1:34">
      <c r="A80" s="13"/>
      <c r="R80" s="20"/>
      <c r="U80" s="21"/>
      <c r="V80" s="21"/>
      <c r="Z80" s="100">
        <v>56</v>
      </c>
      <c r="AA80" s="100">
        <v>0.15055301859518228</v>
      </c>
      <c r="AB80" s="100">
        <v>-2.9898621867165798E-2</v>
      </c>
      <c r="AC80" s="100">
        <v>-0.25040677039125736</v>
      </c>
      <c r="AD80"/>
      <c r="AE80"/>
      <c r="AF80"/>
      <c r="AG80"/>
      <c r="AH80"/>
    </row>
    <row r="81" spans="1:34">
      <c r="A81" s="13"/>
      <c r="R81" s="20"/>
      <c r="U81" s="21"/>
      <c r="V81" s="21"/>
      <c r="Z81" s="100">
        <v>57</v>
      </c>
      <c r="AA81" s="100">
        <v>-7.1806025968020756E-2</v>
      </c>
      <c r="AB81" s="100">
        <v>-8.5090525756117211E-2</v>
      </c>
      <c r="AC81" s="100">
        <v>-0.71264969469655381</v>
      </c>
      <c r="AD81"/>
      <c r="AE81"/>
      <c r="AF81"/>
      <c r="AG81"/>
      <c r="AH81"/>
    </row>
    <row r="82" spans="1:34">
      <c r="A82" s="13"/>
      <c r="R82" s="20"/>
      <c r="U82" s="21"/>
      <c r="V82" s="21"/>
      <c r="Z82" s="100">
        <v>58</v>
      </c>
      <c r="AA82" s="100">
        <v>-6.6673908803601786E-2</v>
      </c>
      <c r="AB82" s="100">
        <v>-6.6360470867549273E-2</v>
      </c>
      <c r="AC82" s="100">
        <v>-0.55578184390614971</v>
      </c>
      <c r="AD82"/>
      <c r="AE82"/>
      <c r="AF82"/>
      <c r="AG82"/>
      <c r="AH82"/>
    </row>
    <row r="83" spans="1:34">
      <c r="A83" s="13"/>
      <c r="R83" s="20"/>
      <c r="U83" s="21"/>
      <c r="V83" s="21"/>
      <c r="Z83" s="100">
        <v>59</v>
      </c>
      <c r="AA83" s="100">
        <v>3.4920802249202867E-2</v>
      </c>
      <c r="AB83" s="100">
        <v>-3.6413339562635663E-2</v>
      </c>
      <c r="AC83" s="100">
        <v>-0.30496879754358186</v>
      </c>
      <c r="AD83"/>
      <c r="AE83"/>
      <c r="AF83"/>
      <c r="AG83"/>
      <c r="AH83"/>
    </row>
    <row r="84" spans="1:34">
      <c r="A84" s="13"/>
      <c r="R84" s="20"/>
      <c r="U84" s="21"/>
      <c r="V84" s="21"/>
      <c r="Z84" s="100">
        <v>60</v>
      </c>
      <c r="AA84" s="100">
        <v>-6.5431131671822101E-2</v>
      </c>
      <c r="AB84" s="100">
        <v>7.4467276250135467E-2</v>
      </c>
      <c r="AC84" s="100">
        <v>0.62367791493787783</v>
      </c>
      <c r="AD84"/>
      <c r="AE84"/>
      <c r="AF84"/>
      <c r="AG84"/>
      <c r="AH84"/>
    </row>
    <row r="85" spans="1:34">
      <c r="A85" s="13"/>
      <c r="R85" s="20"/>
      <c r="U85" s="21"/>
      <c r="V85" s="21"/>
      <c r="Z85" s="100">
        <v>61</v>
      </c>
      <c r="AA85" s="100">
        <v>7.1404884297310497E-2</v>
      </c>
      <c r="AB85" s="100">
        <v>-2.2431740537437003E-2</v>
      </c>
      <c r="AC85" s="100">
        <v>-0.18787018770262504</v>
      </c>
      <c r="AD85"/>
      <c r="AE85"/>
      <c r="AF85"/>
      <c r="AG85"/>
      <c r="AH85"/>
    </row>
    <row r="86" spans="1:34">
      <c r="A86" s="13"/>
      <c r="Z86" s="100">
        <v>62</v>
      </c>
      <c r="AA86" s="100">
        <v>-3.283761804035816E-2</v>
      </c>
      <c r="AB86" s="100">
        <v>0.10754050428823596</v>
      </c>
      <c r="AC86" s="100">
        <v>0.90067262915008117</v>
      </c>
      <c r="AD86"/>
      <c r="AE86"/>
      <c r="AF86"/>
      <c r="AG86"/>
      <c r="AH86"/>
    </row>
    <row r="87" spans="1:34">
      <c r="A87" s="13"/>
      <c r="Z87" s="100">
        <v>63</v>
      </c>
      <c r="AA87" s="100">
        <v>-3.9688225132505049E-4</v>
      </c>
      <c r="AB87" s="100">
        <v>-0.13723122902246709</v>
      </c>
      <c r="AC87" s="100">
        <v>-1.1493382206380749</v>
      </c>
      <c r="AD87"/>
      <c r="AE87"/>
      <c r="AF87"/>
      <c r="AG87"/>
      <c r="AH87"/>
    </row>
    <row r="88" spans="1:34">
      <c r="A88" s="13"/>
      <c r="Z88" s="100">
        <v>64</v>
      </c>
      <c r="AA88" s="100">
        <v>-0.1318310380416422</v>
      </c>
      <c r="AB88" s="100">
        <v>3.8869550657844032E-2</v>
      </c>
      <c r="AC88" s="100">
        <v>0.32554004295023858</v>
      </c>
      <c r="AD88"/>
      <c r="AE88"/>
      <c r="AF88"/>
      <c r="AG88"/>
      <c r="AH88"/>
    </row>
    <row r="89" spans="1:34">
      <c r="A89" s="13"/>
      <c r="Z89" s="100">
        <v>65</v>
      </c>
      <c r="AA89" s="100">
        <v>-2.2818083659552787E-2</v>
      </c>
      <c r="AB89" s="100">
        <v>3.4914857853101056E-2</v>
      </c>
      <c r="AC89" s="100">
        <v>0.29241872192330715</v>
      </c>
      <c r="AD89"/>
      <c r="AE89"/>
      <c r="AF89"/>
      <c r="AG89"/>
      <c r="AH89"/>
    </row>
    <row r="90" spans="1:34">
      <c r="A90" s="13"/>
      <c r="Z90" s="100">
        <v>66</v>
      </c>
      <c r="AA90" s="100">
        <v>-0.10755383281342366</v>
      </c>
      <c r="AB90" s="100">
        <v>-6.5779500519909676E-2</v>
      </c>
      <c r="AC90" s="100">
        <v>-0.55091610430477755</v>
      </c>
      <c r="AD90"/>
      <c r="AE90"/>
      <c r="AF90"/>
      <c r="AG90"/>
      <c r="AH90"/>
    </row>
    <row r="91" spans="1:34">
      <c r="A91" s="13"/>
      <c r="Z91" s="100">
        <v>67</v>
      </c>
      <c r="AA91" s="100">
        <v>6.9991373262566145E-2</v>
      </c>
      <c r="AB91" s="100">
        <v>-0.11761042088161371</v>
      </c>
      <c r="AC91" s="100">
        <v>-0.98501013819849015</v>
      </c>
      <c r="AD91"/>
      <c r="AE91"/>
      <c r="AF91"/>
      <c r="AG91"/>
      <c r="AH91"/>
    </row>
    <row r="92" spans="1:34">
      <c r="A92" s="13"/>
      <c r="Z92" s="100">
        <v>68</v>
      </c>
      <c r="AA92" s="100">
        <v>8.9085359712938031E-2</v>
      </c>
      <c r="AB92" s="100">
        <v>9.216464028706188E-2</v>
      </c>
      <c r="AC92" s="100">
        <v>0.77189677909200716</v>
      </c>
      <c r="AD92"/>
      <c r="AE92"/>
      <c r="AF92"/>
      <c r="AG92"/>
      <c r="AH92"/>
    </row>
    <row r="93" spans="1:34">
      <c r="A93" s="13"/>
      <c r="Z93" s="100">
        <v>69</v>
      </c>
      <c r="AA93" s="100">
        <v>0.1028258685266789</v>
      </c>
      <c r="AB93" s="100">
        <v>-4.3223219520056297E-2</v>
      </c>
      <c r="AC93" s="100">
        <v>-0.36200286601890924</v>
      </c>
      <c r="AD93"/>
      <c r="AE93"/>
      <c r="AF93"/>
      <c r="AG93"/>
      <c r="AH93"/>
    </row>
    <row r="94" spans="1:34">
      <c r="A94" s="13"/>
      <c r="Z94" s="100">
        <v>70</v>
      </c>
      <c r="AA94" s="100">
        <v>0.11554182674571328</v>
      </c>
      <c r="AB94" s="100">
        <v>-1.4958736366704695E-2</v>
      </c>
      <c r="AC94" s="100">
        <v>-0.12528232503031583</v>
      </c>
      <c r="AD94"/>
      <c r="AE94"/>
      <c r="AF94"/>
      <c r="AG94"/>
      <c r="AH94"/>
    </row>
    <row r="95" spans="1:34">
      <c r="A95" s="13"/>
      <c r="Z95" s="100">
        <v>71</v>
      </c>
      <c r="AA95" s="100">
        <v>6.5049723375618609E-2</v>
      </c>
      <c r="AB95" s="100">
        <v>-1.1286282515403381E-2</v>
      </c>
      <c r="AC95" s="100">
        <v>-9.4524810105348828E-2</v>
      </c>
      <c r="AD95"/>
      <c r="AE95"/>
      <c r="AF95"/>
      <c r="AG95"/>
      <c r="AH95"/>
    </row>
    <row r="96" spans="1:34" ht="13.5" thickBot="1">
      <c r="Z96" s="114">
        <v>72</v>
      </c>
      <c r="AA96" s="114">
        <v>-6.9085492881063235E-3</v>
      </c>
      <c r="AB96" s="114">
        <v>-6.176097860888944E-2</v>
      </c>
      <c r="AC96" s="114">
        <v>-0.51726020210447765</v>
      </c>
      <c r="AD96"/>
      <c r="AE96"/>
      <c r="AF96"/>
      <c r="AG96"/>
      <c r="AH96"/>
    </row>
  </sheetData>
  <phoneticPr fontId="3" type="noConversion"/>
  <conditionalFormatting sqref="I22">
    <cfRule type="cellIs" dxfId="10" priority="19" operator="equal">
      <formula>0</formula>
    </cfRule>
  </conditionalFormatting>
  <conditionalFormatting sqref="I22">
    <cfRule type="cellIs" dxfId="9" priority="11" operator="equal">
      <formula>$I$23</formula>
    </cfRule>
    <cfRule type="cellIs" dxfId="8" priority="12" operator="equal">
      <formula>1.012205</formula>
    </cfRule>
    <cfRule type="cellIs" dxfId="7" priority="13" operator="equal">
      <formula>$I$23</formula>
    </cfRule>
  </conditionalFormatting>
  <conditionalFormatting sqref="I17">
    <cfRule type="cellIs" dxfId="6" priority="1" operator="equal">
      <formula>$I$18</formula>
    </cfRule>
    <cfRule type="cellIs" dxfId="5" priority="2" operator="equal">
      <formula>$I$18</formula>
    </cfRule>
    <cfRule type="cellIs" dxfId="4" priority="5" operator="equal">
      <formula>$I$18</formula>
    </cfRule>
  </conditionalFormatting>
  <conditionalFormatting sqref="I19">
    <cfRule type="cellIs" dxfId="3" priority="3" operator="equal">
      <formula>$I$20</formula>
    </cfRule>
    <cfRule type="cellIs" dxfId="2" priority="4" operator="equal">
      <formula>$I$20</formula>
    </cfRule>
  </conditionalFormatting>
  <dataValidations count="1">
    <dataValidation type="date" operator="equal" allowBlank="1" showInputMessage="1" showErrorMessage="1" sqref="K17 K19">
      <formula1>40124</formula1>
    </dataValidation>
  </dataValidations>
  <pageMargins left="0.75" right="0.75" top="1" bottom="1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3857" r:id="rId3" name="Spinner 1">
              <controlPr defaultSize="0" autoPict="0">
                <anchor moveWithCells="1" sizeWithCells="1">
                  <from>
                    <xdr:col>9</xdr:col>
                    <xdr:colOff>390525</xdr:colOff>
                    <xdr:row>15</xdr:row>
                    <xdr:rowOff>142875</xdr:rowOff>
                  </from>
                  <to>
                    <xdr:col>10</xdr:col>
                    <xdr:colOff>66675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858" r:id="rId4" name="Spinner 2">
              <controlPr defaultSize="0" autoPict="0">
                <anchor moveWithCells="1" sizeWithCells="1">
                  <from>
                    <xdr:col>9</xdr:col>
                    <xdr:colOff>390525</xdr:colOff>
                    <xdr:row>17</xdr:row>
                    <xdr:rowOff>114300</xdr:rowOff>
                  </from>
                  <to>
                    <xdr:col>10</xdr:col>
                    <xdr:colOff>57150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S95"/>
  <sheetViews>
    <sheetView showGridLines="0" topLeftCell="A13" workbookViewId="0">
      <selection activeCell="P24" sqref="P24"/>
    </sheetView>
  </sheetViews>
  <sheetFormatPr defaultRowHeight="12.75"/>
  <cols>
    <col min="1" max="1" width="6.7109375" style="10" bestFit="1" customWidth="1"/>
    <col min="2" max="2" width="7.28515625" style="10" bestFit="1" customWidth="1"/>
    <col min="3" max="3" width="6.42578125" style="10" bestFit="1" customWidth="1"/>
    <col min="4" max="4" width="8.140625" style="10" bestFit="1" customWidth="1"/>
    <col min="5" max="5" width="14.85546875" style="10" bestFit="1" customWidth="1"/>
    <col min="6" max="6" width="4.42578125" style="10" customWidth="1"/>
    <col min="7" max="7" width="10.28515625" style="12" customWidth="1"/>
    <col min="8" max="8" width="11.28515625" style="11" customWidth="1"/>
    <col min="9" max="10" width="10.28515625" style="10" customWidth="1"/>
    <col min="11" max="11" width="9.85546875" style="10" customWidth="1"/>
    <col min="12" max="256" width="11.42578125" style="10" customWidth="1"/>
    <col min="257" max="16384" width="9.140625" style="10"/>
  </cols>
  <sheetData>
    <row r="1" spans="1:19" ht="15">
      <c r="A1" s="13"/>
      <c r="B1" s="13" t="str">
        <f>中国股票数据!B1</f>
        <v>沪指</v>
      </c>
      <c r="C1" s="13" t="str">
        <f>中国股票数据!E1</f>
        <v>中信证</v>
      </c>
      <c r="D1" s="13" t="s">
        <v>8</v>
      </c>
      <c r="E1" s="37" t="s">
        <v>24</v>
      </c>
      <c r="F1" s="37"/>
      <c r="L1" s="15"/>
      <c r="M1" s="171" t="s">
        <v>203</v>
      </c>
    </row>
    <row r="2" spans="1:19">
      <c r="A2" s="16">
        <f>中国股票数据!A2</f>
        <v>40057</v>
      </c>
      <c r="B2" s="11">
        <f>中国股票数据!B2</f>
        <v>2779.43</v>
      </c>
      <c r="C2" s="11">
        <f>中国股票数据!E2</f>
        <v>25.01</v>
      </c>
      <c r="D2" s="17">
        <f>B2/B3-1</f>
        <v>4.1862993159029083E-2</v>
      </c>
      <c r="E2" s="17">
        <f t="shared" ref="D2:E25" si="0">C2/C3-1</f>
        <v>2.0816326530612272E-2</v>
      </c>
      <c r="F2" s="17"/>
      <c r="R2" s="19"/>
      <c r="S2" s="12"/>
    </row>
    <row r="3" spans="1:19">
      <c r="A3" s="16">
        <f>中国股票数据!A3</f>
        <v>40028</v>
      </c>
      <c r="B3" s="11">
        <f>中国股票数据!B3</f>
        <v>2667.75</v>
      </c>
      <c r="C3" s="11">
        <f>中国股票数据!E3</f>
        <v>24.5</v>
      </c>
      <c r="D3" s="17">
        <f t="shared" si="0"/>
        <v>-0.2181409471111293</v>
      </c>
      <c r="E3" s="17">
        <f t="shared" si="0"/>
        <v>-0.35577175913752301</v>
      </c>
      <c r="F3" s="17"/>
      <c r="H3" s="37" t="s">
        <v>92</v>
      </c>
      <c r="R3" s="22"/>
      <c r="S3" s="12"/>
    </row>
    <row r="4" spans="1:19">
      <c r="A4" s="16">
        <f>中国股票数据!A4</f>
        <v>39995</v>
      </c>
      <c r="B4" s="11">
        <f>中国股票数据!B4</f>
        <v>3412.06</v>
      </c>
      <c r="C4" s="11">
        <f>中国股票数据!E4</f>
        <v>38.03</v>
      </c>
      <c r="D4" s="17">
        <f t="shared" si="0"/>
        <v>0.15297226427335642</v>
      </c>
      <c r="E4" s="17">
        <f t="shared" si="0"/>
        <v>0.3457183297947628</v>
      </c>
      <c r="F4" s="17"/>
      <c r="H4" s="12"/>
      <c r="I4" s="78" t="s">
        <v>93</v>
      </c>
      <c r="R4" s="22"/>
      <c r="S4" s="12"/>
    </row>
    <row r="5" spans="1:19">
      <c r="A5" s="16">
        <f>中国股票数据!A5</f>
        <v>39965</v>
      </c>
      <c r="B5" s="11">
        <f>中国股票数据!B5</f>
        <v>2959.36</v>
      </c>
      <c r="C5" s="11">
        <f>中国股票数据!E5</f>
        <v>28.26</v>
      </c>
      <c r="D5" s="17">
        <f t="shared" si="0"/>
        <v>0.12397974879696783</v>
      </c>
      <c r="E5" s="17">
        <f t="shared" si="0"/>
        <v>0.11128588281557228</v>
      </c>
      <c r="F5" s="17"/>
      <c r="H5" s="29" t="s">
        <v>13</v>
      </c>
      <c r="I5" s="48">
        <f t="array" ref="I5:J9">LINEST(D2:D73,E2:E73,,1)</f>
        <v>0.41259423818027136</v>
      </c>
      <c r="J5" s="45">
        <v>7.7982410747236622E-4</v>
      </c>
      <c r="K5" s="10" t="s">
        <v>14</v>
      </c>
      <c r="R5" s="22"/>
      <c r="S5" s="12"/>
    </row>
    <row r="6" spans="1:19">
      <c r="A6" s="16">
        <f>中国股票数据!A6</f>
        <v>39937</v>
      </c>
      <c r="B6" s="11">
        <f>中国股票数据!B6</f>
        <v>2632.93</v>
      </c>
      <c r="C6" s="11">
        <f>中国股票数据!E6</f>
        <v>25.43</v>
      </c>
      <c r="D6" s="17">
        <f t="shared" si="0"/>
        <v>6.2706603647929127E-2</v>
      </c>
      <c r="E6" s="17">
        <f t="shared" si="0"/>
        <v>4.8659793814433083E-2</v>
      </c>
      <c r="F6" s="17"/>
      <c r="H6" s="29" t="s">
        <v>31</v>
      </c>
      <c r="I6" s="49">
        <v>4.0873363917061895E-2</v>
      </c>
      <c r="J6" s="46">
        <v>7.723906958985817E-3</v>
      </c>
      <c r="K6" s="10" t="s">
        <v>16</v>
      </c>
      <c r="R6" s="22"/>
      <c r="S6" s="12"/>
    </row>
    <row r="7" spans="1:19">
      <c r="A7" s="16">
        <f>中国股票数据!A7</f>
        <v>39904</v>
      </c>
      <c r="B7" s="11">
        <f>中国股票数据!B7</f>
        <v>2477.5700000000002</v>
      </c>
      <c r="C7" s="11">
        <f>中国股票数据!E7</f>
        <v>24.25</v>
      </c>
      <c r="D7" s="17">
        <f t="shared" si="0"/>
        <v>4.3974195288238427E-2</v>
      </c>
      <c r="E7" s="17">
        <f t="shared" si="0"/>
        <v>-4.789948959560264E-2</v>
      </c>
      <c r="F7" s="17"/>
      <c r="H7" s="29" t="s">
        <v>32</v>
      </c>
      <c r="I7" s="49">
        <v>0.59278170678008857</v>
      </c>
      <c r="J7" s="46">
        <v>6.4440814402871749E-2</v>
      </c>
      <c r="K7" s="10" t="s">
        <v>17</v>
      </c>
      <c r="R7" s="22"/>
      <c r="S7" s="12"/>
    </row>
    <row r="8" spans="1:19">
      <c r="A8" s="16">
        <f>中国股票数据!A8</f>
        <v>39874</v>
      </c>
      <c r="B8" s="11">
        <f>中国股票数据!B8</f>
        <v>2373.21</v>
      </c>
      <c r="C8" s="11">
        <f>中国股票数据!E8</f>
        <v>25.47</v>
      </c>
      <c r="D8" s="17">
        <f t="shared" si="0"/>
        <v>0.13940514199294252</v>
      </c>
      <c r="E8" s="17">
        <f t="shared" si="0"/>
        <v>0.19185774450163762</v>
      </c>
      <c r="F8" s="17"/>
      <c r="H8" s="29" t="s">
        <v>2</v>
      </c>
      <c r="I8" s="44">
        <v>101.89797503079674</v>
      </c>
      <c r="J8" s="52">
        <v>70</v>
      </c>
      <c r="K8" s="10" t="s">
        <v>33</v>
      </c>
      <c r="R8" s="22"/>
      <c r="S8" s="12"/>
    </row>
    <row r="9" spans="1:19">
      <c r="A9" s="16">
        <f>中国股票数据!A9</f>
        <v>39846</v>
      </c>
      <c r="B9" s="11">
        <f>中国股票数据!B9</f>
        <v>2082.85</v>
      </c>
      <c r="C9" s="11">
        <f>中国股票数据!E9</f>
        <v>21.37</v>
      </c>
      <c r="D9" s="17">
        <f t="shared" si="0"/>
        <v>4.6311273647935858E-2</v>
      </c>
      <c r="E9" s="17">
        <f t="shared" si="0"/>
        <v>-1.837390904915015E-2</v>
      </c>
      <c r="F9" s="17"/>
      <c r="H9" s="29" t="s">
        <v>18</v>
      </c>
      <c r="I9" s="50">
        <v>0.42314342243155773</v>
      </c>
      <c r="J9" s="47">
        <v>0.29068329926337538</v>
      </c>
      <c r="K9" s="4" t="s">
        <v>27</v>
      </c>
      <c r="R9" s="22"/>
      <c r="S9" s="12"/>
    </row>
    <row r="10" spans="1:19">
      <c r="A10" s="16">
        <f>中国股票数据!A10</f>
        <v>39818</v>
      </c>
      <c r="B10" s="11">
        <f>中国股票数据!B10</f>
        <v>1990.66</v>
      </c>
      <c r="C10" s="11">
        <f>中国股票数据!E10</f>
        <v>21.77</v>
      </c>
      <c r="D10" s="17">
        <f t="shared" si="0"/>
        <v>9.328265991509288E-2</v>
      </c>
      <c r="E10" s="17">
        <f t="shared" si="0"/>
        <v>0.21146355036171394</v>
      </c>
      <c r="F10" s="17"/>
      <c r="H10" s="12"/>
      <c r="I10" s="11"/>
      <c r="R10" s="19"/>
      <c r="S10" s="19"/>
    </row>
    <row r="11" spans="1:19">
      <c r="A11" s="16">
        <f>中国股票数据!A11</f>
        <v>39783</v>
      </c>
      <c r="B11" s="11">
        <f>中国股票数据!B11</f>
        <v>1820.81</v>
      </c>
      <c r="C11" s="11">
        <f>中国股票数据!E11</f>
        <v>17.97</v>
      </c>
      <c r="D11" s="17">
        <f t="shared" si="0"/>
        <v>-2.6908441822185214E-2</v>
      </c>
      <c r="E11" s="17">
        <f t="shared" si="0"/>
        <v>-8.1288343558282183E-2</v>
      </c>
      <c r="F11" s="17"/>
      <c r="H11" s="37" t="s">
        <v>30</v>
      </c>
      <c r="J11" s="25"/>
      <c r="R11" s="22"/>
      <c r="S11" s="12"/>
    </row>
    <row r="12" spans="1:19">
      <c r="A12" s="16">
        <f>中国股票数据!A12</f>
        <v>39755</v>
      </c>
      <c r="B12" s="11">
        <f>中国股票数据!B12</f>
        <v>1871.16</v>
      </c>
      <c r="C12" s="11">
        <f>中国股票数据!E12</f>
        <v>19.559999999999999</v>
      </c>
      <c r="D12" s="17">
        <f t="shared" si="0"/>
        <v>8.2352396763053948E-2</v>
      </c>
      <c r="E12" s="17">
        <f t="shared" si="0"/>
        <v>9.6412556053811604E-2</v>
      </c>
      <c r="F12" s="17"/>
      <c r="H12" s="10"/>
      <c r="I12" s="4" t="s">
        <v>102</v>
      </c>
      <c r="J12" s="96" t="s">
        <v>103</v>
      </c>
      <c r="R12" s="12"/>
      <c r="S12" s="12"/>
    </row>
    <row r="13" spans="1:19">
      <c r="A13" s="16">
        <f>中国股票数据!A13</f>
        <v>39727</v>
      </c>
      <c r="B13" s="11">
        <f>中国股票数据!B13</f>
        <v>1728.79</v>
      </c>
      <c r="C13" s="11">
        <f>中国股票数据!E13</f>
        <v>17.84</v>
      </c>
      <c r="D13" s="17">
        <f t="shared" si="0"/>
        <v>-0.24631394466775369</v>
      </c>
      <c r="E13" s="17">
        <f t="shared" si="0"/>
        <v>-0.27948303715670442</v>
      </c>
      <c r="F13" s="17"/>
      <c r="H13" s="10"/>
      <c r="I13" s="10" t="s">
        <v>34</v>
      </c>
      <c r="J13" s="27">
        <f>I5/I6</f>
        <v>10.094452686044782</v>
      </c>
    </row>
    <row r="14" spans="1:19">
      <c r="A14" s="16">
        <f>中国股票数据!A14</f>
        <v>39692</v>
      </c>
      <c r="B14" s="11">
        <f>中国股票数据!B14</f>
        <v>2293.7800000000002</v>
      </c>
      <c r="C14" s="11">
        <f>中国股票数据!E14</f>
        <v>24.76</v>
      </c>
      <c r="D14" s="17">
        <f t="shared" si="0"/>
        <v>-4.3209850794829197E-2</v>
      </c>
      <c r="E14" s="17">
        <f t="shared" si="0"/>
        <v>0.23122824465440095</v>
      </c>
      <c r="F14" s="17"/>
      <c r="H14" s="10"/>
      <c r="I14" s="4" t="s">
        <v>101</v>
      </c>
      <c r="J14" s="10">
        <v>0.01</v>
      </c>
    </row>
    <row r="15" spans="1:19">
      <c r="A15" s="16">
        <f>中国股票数据!A15</f>
        <v>39661</v>
      </c>
      <c r="B15" s="11">
        <f>中国股票数据!B15</f>
        <v>2397.37</v>
      </c>
      <c r="C15" s="11">
        <f>中国股票数据!E15</f>
        <v>20.11</v>
      </c>
      <c r="D15" s="17">
        <f t="shared" si="0"/>
        <v>-0.13630697620797483</v>
      </c>
      <c r="E15" s="17">
        <f t="shared" si="0"/>
        <v>-0.11017699115044255</v>
      </c>
      <c r="F15" s="17"/>
      <c r="H15" s="10"/>
      <c r="I15" s="4" t="s">
        <v>28</v>
      </c>
      <c r="J15" s="27">
        <f>TINV(J14,J8)</f>
        <v>2.6479046237511512</v>
      </c>
    </row>
    <row r="16" spans="1:19">
      <c r="A16" s="16">
        <f>中国股票数据!A16</f>
        <v>39630</v>
      </c>
      <c r="B16" s="11">
        <f>中国股票数据!B16</f>
        <v>2775.72</v>
      </c>
      <c r="C16" s="11">
        <f>中国股票数据!E16</f>
        <v>22.6</v>
      </c>
      <c r="D16" s="17">
        <f t="shared" si="0"/>
        <v>1.448046489528898E-2</v>
      </c>
      <c r="E16" s="17">
        <f t="shared" si="0"/>
        <v>-5.5183946488294278E-2</v>
      </c>
      <c r="F16" s="17"/>
      <c r="H16" s="10"/>
      <c r="I16" s="10" t="s">
        <v>19</v>
      </c>
      <c r="J16" s="27">
        <f>TDIST(J13,J8,2)</f>
        <v>2.6995750109703199E-15</v>
      </c>
    </row>
    <row r="17" spans="1:11">
      <c r="A17" s="16">
        <f>中国股票数据!A17</f>
        <v>39602</v>
      </c>
      <c r="B17" s="11">
        <f>中国股票数据!B17</f>
        <v>2736.1</v>
      </c>
      <c r="C17" s="11">
        <f>中国股票数据!E17</f>
        <v>23.92</v>
      </c>
      <c r="D17" s="17">
        <f t="shared" si="0"/>
        <v>-0.20308153843913379</v>
      </c>
      <c r="E17" s="17">
        <f t="shared" si="0"/>
        <v>-0.30140186915887845</v>
      </c>
      <c r="F17" s="17"/>
      <c r="H17" s="10"/>
      <c r="I17" s="51" t="s">
        <v>29</v>
      </c>
      <c r="J17" s="53" t="b">
        <f>J13&gt;J15</f>
        <v>1</v>
      </c>
    </row>
    <row r="18" spans="1:11">
      <c r="A18" s="16">
        <f>中国股票数据!A18</f>
        <v>39573</v>
      </c>
      <c r="B18" s="11">
        <f>中国股票数据!B18</f>
        <v>3433.35</v>
      </c>
      <c r="C18" s="11">
        <f>中国股票数据!E18</f>
        <v>34.24</v>
      </c>
      <c r="D18" s="17">
        <f t="shared" si="0"/>
        <v>-7.0336383156743287E-2</v>
      </c>
      <c r="E18" s="17">
        <f t="shared" si="0"/>
        <v>-0.136226034308779</v>
      </c>
      <c r="F18" s="17"/>
      <c r="I18" s="10" t="str">
        <f>100-J14*100&amp;"%"&amp;"下限"</f>
        <v>99%下限</v>
      </c>
      <c r="J18" s="27">
        <f>I5-J15*I6</f>
        <v>0.30436546887601967</v>
      </c>
    </row>
    <row r="19" spans="1:11">
      <c r="A19" s="16">
        <f>中国股票数据!A19</f>
        <v>39539</v>
      </c>
      <c r="B19" s="11">
        <f>中国股票数据!B19</f>
        <v>3693.11</v>
      </c>
      <c r="C19" s="11">
        <f>中国股票数据!E19</f>
        <v>39.64</v>
      </c>
      <c r="D19" s="17">
        <f t="shared" si="0"/>
        <v>6.3466284256387784E-2</v>
      </c>
      <c r="E19" s="17">
        <f t="shared" si="0"/>
        <v>-0.24495238095238092</v>
      </c>
      <c r="F19" s="17"/>
      <c r="I19" s="10" t="str">
        <f>100-J14*100&amp;"%"&amp;"上限"</f>
        <v>99%上限</v>
      </c>
      <c r="J19" s="27">
        <f>I5+J15*I6</f>
        <v>0.52082300748452304</v>
      </c>
    </row>
    <row r="20" spans="1:11">
      <c r="A20" s="16">
        <f>中国股票数据!A20</f>
        <v>39510</v>
      </c>
      <c r="B20" s="11">
        <f>中国股票数据!B20</f>
        <v>3472.71</v>
      </c>
      <c r="C20" s="11">
        <f>中国股票数据!E20</f>
        <v>52.5</v>
      </c>
      <c r="D20" s="17">
        <f t="shared" si="0"/>
        <v>-0.20140782883450536</v>
      </c>
      <c r="E20" s="17">
        <f t="shared" si="0"/>
        <v>-0.16481069042316254</v>
      </c>
      <c r="F20" s="17"/>
    </row>
    <row r="21" spans="1:11">
      <c r="A21" s="16">
        <f>中国股票数据!A21</f>
        <v>39479</v>
      </c>
      <c r="B21" s="11">
        <f>中国股票数据!B21</f>
        <v>4348.54</v>
      </c>
      <c r="C21" s="11">
        <f>中国股票数据!E21</f>
        <v>62.86</v>
      </c>
      <c r="D21" s="17">
        <f t="shared" si="0"/>
        <v>-7.9504675604954445E-3</v>
      </c>
      <c r="E21" s="17">
        <f t="shared" si="0"/>
        <v>-7.7216676453317756E-2</v>
      </c>
      <c r="F21" s="17"/>
    </row>
    <row r="22" spans="1:11">
      <c r="A22" s="16">
        <f>中国股票数据!A22</f>
        <v>39449</v>
      </c>
      <c r="B22" s="11">
        <f>中国股票数据!B22</f>
        <v>4383.3900000000003</v>
      </c>
      <c r="C22" s="11">
        <f>中国股票数据!E22</f>
        <v>68.12</v>
      </c>
      <c r="D22" s="17">
        <f t="shared" si="0"/>
        <v>-0.16690297174222091</v>
      </c>
      <c r="E22" s="17">
        <f t="shared" si="0"/>
        <v>-0.23692169821888642</v>
      </c>
      <c r="F22" s="17"/>
    </row>
    <row r="23" spans="1:11">
      <c r="A23" s="16">
        <f>中国股票数据!A23</f>
        <v>39419</v>
      </c>
      <c r="B23" s="11">
        <f>中国股票数据!B23</f>
        <v>5261.56</v>
      </c>
      <c r="C23" s="11">
        <f>中国股票数据!E23</f>
        <v>89.27</v>
      </c>
      <c r="D23" s="17">
        <f t="shared" si="0"/>
        <v>8.0007717918296972E-2</v>
      </c>
      <c r="E23" s="17">
        <f t="shared" si="0"/>
        <v>6.4131600905948272E-2</v>
      </c>
      <c r="F23" s="17"/>
    </row>
    <row r="24" spans="1:11">
      <c r="A24" s="16">
        <f>中国股票数据!A24</f>
        <v>39387</v>
      </c>
      <c r="B24" s="11">
        <f>中国股票数据!B24</f>
        <v>4871.78</v>
      </c>
      <c r="C24" s="11">
        <f>中国股票数据!E24</f>
        <v>83.89</v>
      </c>
      <c r="D24" s="17">
        <f t="shared" si="0"/>
        <v>-0.1818693249277471</v>
      </c>
      <c r="E24" s="17">
        <f t="shared" si="0"/>
        <v>-0.20806192768809595</v>
      </c>
      <c r="F24" s="17"/>
    </row>
    <row r="25" spans="1:11">
      <c r="A25" s="16">
        <f>中国股票数据!A25</f>
        <v>39363</v>
      </c>
      <c r="B25" s="11">
        <f>中国股票数据!B25</f>
        <v>5954.77</v>
      </c>
      <c r="C25" s="11">
        <f>中国股票数据!E25</f>
        <v>105.93</v>
      </c>
      <c r="D25" s="17">
        <f t="shared" si="0"/>
        <v>7.2487077427372482E-2</v>
      </c>
      <c r="E25" s="17">
        <f t="shared" si="0"/>
        <v>9.533657326026268E-2</v>
      </c>
      <c r="F25" s="17"/>
    </row>
    <row r="26" spans="1:11">
      <c r="A26" s="16">
        <f>中国股票数据!A26</f>
        <v>39328</v>
      </c>
      <c r="B26" s="11">
        <f>中国股票数据!B26</f>
        <v>5552.3</v>
      </c>
      <c r="C26" s="11">
        <f>中国股票数据!E26</f>
        <v>96.71</v>
      </c>
      <c r="D26" s="17">
        <f t="shared" ref="D26:E73" si="1">B26/B27-1</f>
        <v>6.3897463607743621E-2</v>
      </c>
      <c r="E26" s="17">
        <f t="shared" si="1"/>
        <v>8.6751320373075647E-2</v>
      </c>
      <c r="F26" s="17"/>
      <c r="K26" s="25"/>
    </row>
    <row r="27" spans="1:11">
      <c r="A27" s="16">
        <f>中国股票数据!A27</f>
        <v>39295</v>
      </c>
      <c r="B27" s="11">
        <f>中国股票数据!B27</f>
        <v>5218.83</v>
      </c>
      <c r="C27" s="11">
        <f>中国股票数据!E27</f>
        <v>88.99</v>
      </c>
      <c r="D27" s="17">
        <f t="shared" si="1"/>
        <v>0.16725452524362394</v>
      </c>
      <c r="E27" s="17">
        <f t="shared" si="1"/>
        <v>0.35593478592107264</v>
      </c>
      <c r="F27" s="17"/>
    </row>
    <row r="28" spans="1:11">
      <c r="A28" s="16">
        <f>中国股票数据!A28</f>
        <v>39265</v>
      </c>
      <c r="B28" s="11">
        <f>中国股票数据!B28</f>
        <v>4471.03</v>
      </c>
      <c r="C28" s="11">
        <f>中国股票数据!E28</f>
        <v>65.63</v>
      </c>
      <c r="D28" s="17">
        <f t="shared" si="1"/>
        <v>0.17021226476823625</v>
      </c>
      <c r="E28" s="17">
        <f t="shared" si="1"/>
        <v>0.23900320936379083</v>
      </c>
      <c r="F28" s="17"/>
    </row>
    <row r="29" spans="1:11">
      <c r="A29" s="16">
        <f>中国股票数据!A29</f>
        <v>39237</v>
      </c>
      <c r="B29" s="11">
        <f>中国股票数据!B29</f>
        <v>3820.7</v>
      </c>
      <c r="C29" s="11">
        <f>中国股票数据!E29</f>
        <v>52.97</v>
      </c>
      <c r="D29" s="17">
        <f t="shared" si="1"/>
        <v>-7.0310123733164587E-2</v>
      </c>
      <c r="E29" s="17">
        <f t="shared" si="1"/>
        <v>-2.052514792899407E-2</v>
      </c>
      <c r="F29" s="17"/>
    </row>
    <row r="30" spans="1:11">
      <c r="A30" s="16">
        <f>中国股票数据!A30</f>
        <v>39210</v>
      </c>
      <c r="B30" s="11">
        <f>中国股票数据!B30</f>
        <v>4109.6499999999996</v>
      </c>
      <c r="C30" s="11">
        <f>中国股票数据!E30</f>
        <v>54.08</v>
      </c>
      <c r="D30" s="17">
        <f t="shared" si="1"/>
        <v>6.9867517774069521E-2</v>
      </c>
      <c r="E30" s="17">
        <f t="shared" si="1"/>
        <v>-8.1209650016989432E-2</v>
      </c>
      <c r="F30" s="17"/>
    </row>
    <row r="31" spans="1:11">
      <c r="A31" s="16">
        <f>中国股票数据!A31</f>
        <v>39174</v>
      </c>
      <c r="B31" s="11">
        <f>中国股票数据!B31</f>
        <v>3841.27</v>
      </c>
      <c r="C31" s="11">
        <f>中国股票数据!E31</f>
        <v>58.86</v>
      </c>
      <c r="D31" s="17">
        <f t="shared" si="1"/>
        <v>0.20643659821983795</v>
      </c>
      <c r="E31" s="17">
        <f t="shared" si="1"/>
        <v>0.37266791044776104</v>
      </c>
      <c r="F31" s="17"/>
    </row>
    <row r="32" spans="1:11">
      <c r="A32" s="16">
        <f>中国股票数据!A32</f>
        <v>39142</v>
      </c>
      <c r="B32" s="11">
        <f>中国股票数据!B32</f>
        <v>3183.98</v>
      </c>
      <c r="C32" s="11">
        <f>中国股票数据!E32</f>
        <v>42.88</v>
      </c>
      <c r="D32" s="17">
        <f t="shared" si="1"/>
        <v>0.10513802163779418</v>
      </c>
      <c r="E32" s="17">
        <f t="shared" si="1"/>
        <v>0.15954570037858318</v>
      </c>
      <c r="F32" s="17"/>
    </row>
    <row r="33" spans="1:6">
      <c r="A33" s="16">
        <f>中国股票数据!A33</f>
        <v>39114</v>
      </c>
      <c r="B33" s="11">
        <f>中国股票数据!B33</f>
        <v>2881.07</v>
      </c>
      <c r="C33" s="11">
        <f>中国股票数据!E33</f>
        <v>36.979999999999997</v>
      </c>
      <c r="D33" s="17">
        <f t="shared" si="1"/>
        <v>3.4001715518262365E-2</v>
      </c>
      <c r="E33" s="17">
        <f t="shared" si="1"/>
        <v>6.1423650975889643E-2</v>
      </c>
      <c r="F33" s="17"/>
    </row>
    <row r="34" spans="1:6">
      <c r="A34" s="16">
        <f>中国股票数据!A34</f>
        <v>39086</v>
      </c>
      <c r="B34" s="11">
        <f>中国股票数据!B34</f>
        <v>2786.33</v>
      </c>
      <c r="C34" s="11">
        <f>中国股票数据!E34</f>
        <v>34.840000000000003</v>
      </c>
      <c r="D34" s="17">
        <f t="shared" si="1"/>
        <v>4.1435710361170219E-2</v>
      </c>
      <c r="E34" s="17">
        <f t="shared" si="1"/>
        <v>0.27665811652620032</v>
      </c>
      <c r="F34" s="17"/>
    </row>
    <row r="35" spans="1:6">
      <c r="A35" s="16">
        <f>中国股票数据!A35</f>
        <v>39052</v>
      </c>
      <c r="B35" s="11">
        <f>中国股票数据!B35</f>
        <v>2675.47</v>
      </c>
      <c r="C35" s="11">
        <f>中国股票数据!E35</f>
        <v>27.29</v>
      </c>
      <c r="D35" s="17">
        <f t="shared" si="1"/>
        <v>0.27446422361846134</v>
      </c>
      <c r="E35" s="17">
        <f t="shared" si="1"/>
        <v>0.46484165324745041</v>
      </c>
      <c r="F35" s="17"/>
    </row>
    <row r="36" spans="1:6">
      <c r="A36" s="16">
        <f>中国股票数据!A36</f>
        <v>39022</v>
      </c>
      <c r="B36" s="11">
        <f>中国股票数据!B36</f>
        <v>2099.29</v>
      </c>
      <c r="C36" s="11">
        <f>中国股票数据!E36</f>
        <v>18.63</v>
      </c>
      <c r="D36" s="17">
        <f t="shared" si="1"/>
        <v>0.14216617065381199</v>
      </c>
      <c r="E36" s="17">
        <f t="shared" si="1"/>
        <v>0.26993865030674846</v>
      </c>
      <c r="F36" s="17"/>
    </row>
    <row r="37" spans="1:6">
      <c r="A37" s="16">
        <f>中国股票数据!A37</f>
        <v>38999</v>
      </c>
      <c r="B37" s="11">
        <f>中国股票数据!B37</f>
        <v>1837.99</v>
      </c>
      <c r="C37" s="11">
        <f>中国股票数据!E37</f>
        <v>14.67</v>
      </c>
      <c r="D37" s="17">
        <f t="shared" si="1"/>
        <v>4.8829618470457969E-2</v>
      </c>
      <c r="E37" s="17">
        <f t="shared" si="1"/>
        <v>-1.6756032171581725E-2</v>
      </c>
      <c r="F37" s="17"/>
    </row>
    <row r="38" spans="1:6">
      <c r="A38" s="16">
        <f>中国股票数据!A38</f>
        <v>38961</v>
      </c>
      <c r="B38" s="11">
        <f>中国股票数据!B38</f>
        <v>1752.42</v>
      </c>
      <c r="C38" s="11">
        <f>中国股票数据!E38</f>
        <v>14.92</v>
      </c>
      <c r="D38" s="17">
        <f t="shared" si="1"/>
        <v>5.6540298075531847E-2</v>
      </c>
      <c r="E38" s="17">
        <f t="shared" si="1"/>
        <v>7.8814172089660239E-2</v>
      </c>
      <c r="F38" s="17"/>
    </row>
    <row r="39" spans="1:6">
      <c r="A39" s="16">
        <f>中国股票数据!A39</f>
        <v>38930</v>
      </c>
      <c r="B39" s="11">
        <f>中国股票数据!B39</f>
        <v>1658.64</v>
      </c>
      <c r="C39" s="11">
        <f>中国股票数据!E39</f>
        <v>13.83</v>
      </c>
      <c r="D39" s="17">
        <f t="shared" si="1"/>
        <v>2.8467257383443023E-2</v>
      </c>
      <c r="E39" s="17">
        <f t="shared" si="1"/>
        <v>3.6731634182908479E-2</v>
      </c>
      <c r="F39" s="17"/>
    </row>
    <row r="40" spans="1:6">
      <c r="A40" s="16">
        <f>中国股票数据!A40</f>
        <v>38901</v>
      </c>
      <c r="B40" s="11">
        <f>中国股票数据!B40</f>
        <v>1612.73</v>
      </c>
      <c r="C40" s="11">
        <f>中国股票数据!E40</f>
        <v>13.34</v>
      </c>
      <c r="D40" s="17">
        <f t="shared" si="1"/>
        <v>-3.55696951937855E-2</v>
      </c>
      <c r="E40" s="17">
        <f t="shared" si="1"/>
        <v>-0.14923469387755106</v>
      </c>
      <c r="F40" s="17"/>
    </row>
    <row r="41" spans="1:6">
      <c r="A41" s="16">
        <f>中国股票数据!A41</f>
        <v>38869</v>
      </c>
      <c r="B41" s="11">
        <f>中国股票数据!B41</f>
        <v>1672.21</v>
      </c>
      <c r="C41" s="11">
        <f>中国股票数据!E41</f>
        <v>15.68</v>
      </c>
      <c r="D41" s="17">
        <f t="shared" si="1"/>
        <v>1.8832632669225635E-2</v>
      </c>
      <c r="E41" s="17">
        <f t="shared" si="1"/>
        <v>3.9787798408488007E-2</v>
      </c>
      <c r="F41" s="17"/>
    </row>
    <row r="42" spans="1:6">
      <c r="A42" s="16">
        <f>中国股票数据!A42</f>
        <v>38838</v>
      </c>
      <c r="B42" s="11">
        <f>中国股票数据!B42</f>
        <v>1641.3</v>
      </c>
      <c r="C42" s="11">
        <f>中国股票数据!E42</f>
        <v>15.08</v>
      </c>
      <c r="D42" s="17">
        <f t="shared" si="1"/>
        <v>0.13961755842857326</v>
      </c>
      <c r="E42" s="17">
        <f t="shared" si="1"/>
        <v>0.29109589041095885</v>
      </c>
      <c r="F42" s="17"/>
    </row>
    <row r="43" spans="1:6">
      <c r="A43" s="16">
        <f>中国股票数据!A43</f>
        <v>38810</v>
      </c>
      <c r="B43" s="11">
        <f>中国股票数据!B43</f>
        <v>1440.22</v>
      </c>
      <c r="C43" s="11">
        <f>中国股票数据!E43</f>
        <v>11.68</v>
      </c>
      <c r="D43" s="17">
        <f t="shared" si="1"/>
        <v>0.10931217746283606</v>
      </c>
      <c r="E43" s="17">
        <f t="shared" si="1"/>
        <v>0.55112881806108893</v>
      </c>
      <c r="F43" s="17"/>
    </row>
    <row r="44" spans="1:6">
      <c r="A44" s="16">
        <f>中国股票数据!A44</f>
        <v>38777</v>
      </c>
      <c r="B44" s="11">
        <f>中国股票数据!B44</f>
        <v>1298.3</v>
      </c>
      <c r="C44" s="11">
        <f>中国股票数据!E44</f>
        <v>7.53</v>
      </c>
      <c r="D44" s="17">
        <f t="shared" si="1"/>
        <v>-5.6195776848877443E-4</v>
      </c>
      <c r="E44" s="17">
        <f t="shared" si="1"/>
        <v>0.19145569620253156</v>
      </c>
      <c r="F44" s="17"/>
    </row>
    <row r="45" spans="1:6">
      <c r="A45" s="16">
        <f>中国股票数据!A45</f>
        <v>38749</v>
      </c>
      <c r="B45" s="11">
        <f>中国股票数据!B45</f>
        <v>1299.03</v>
      </c>
      <c r="C45" s="11">
        <f>中国股票数据!E45</f>
        <v>6.32</v>
      </c>
      <c r="D45" s="17">
        <f t="shared" si="1"/>
        <v>3.2574222010254061E-2</v>
      </c>
      <c r="E45" s="17">
        <f t="shared" si="1"/>
        <v>-8.6705202312138629E-2</v>
      </c>
      <c r="F45" s="17"/>
    </row>
    <row r="46" spans="1:6">
      <c r="A46" s="16">
        <f>中国股票数据!A46</f>
        <v>38719</v>
      </c>
      <c r="B46" s="11">
        <f>中国股票数据!B46</f>
        <v>1258.05</v>
      </c>
      <c r="C46" s="11">
        <f>中国股票数据!E46</f>
        <v>6.92</v>
      </c>
      <c r="D46" s="17">
        <f t="shared" si="1"/>
        <v>8.3535734587359745E-2</v>
      </c>
      <c r="E46" s="17">
        <f t="shared" si="1"/>
        <v>0.35420743639921715</v>
      </c>
      <c r="F46" s="17"/>
    </row>
    <row r="47" spans="1:6">
      <c r="A47" s="16">
        <f>中国股票数据!A47</f>
        <v>38687</v>
      </c>
      <c r="B47" s="11">
        <f>中国股票数据!B47</f>
        <v>1161.06</v>
      </c>
      <c r="C47" s="11">
        <f>中国股票数据!E47</f>
        <v>5.1100000000000003</v>
      </c>
      <c r="D47" s="17">
        <f t="shared" si="1"/>
        <v>5.6219638666011651E-2</v>
      </c>
      <c r="E47" s="17">
        <f t="shared" si="1"/>
        <v>4.2857142857142927E-2</v>
      </c>
      <c r="F47" s="17"/>
    </row>
    <row r="48" spans="1:6">
      <c r="A48" s="16">
        <f>中国股票数据!A48</f>
        <v>38657</v>
      </c>
      <c r="B48" s="11">
        <f>中国股票数据!B48</f>
        <v>1099.26</v>
      </c>
      <c r="C48" s="11">
        <f>中国股票数据!E48</f>
        <v>4.9000000000000004</v>
      </c>
      <c r="D48" s="17">
        <f t="shared" si="1"/>
        <v>5.8930107428487588E-3</v>
      </c>
      <c r="E48" s="17">
        <f t="shared" si="1"/>
        <v>0.10609480812641103</v>
      </c>
      <c r="F48" s="17"/>
    </row>
    <row r="49" spans="1:16">
      <c r="A49" s="16">
        <f>中国股票数据!A49</f>
        <v>38628</v>
      </c>
      <c r="B49" s="11">
        <f>中国股票数据!B49</f>
        <v>1092.82</v>
      </c>
      <c r="C49" s="11">
        <f>中国股票数据!E49</f>
        <v>4.43</v>
      </c>
      <c r="D49" s="17">
        <f t="shared" si="1"/>
        <v>-5.4334939988404329E-2</v>
      </c>
      <c r="E49" s="17">
        <f t="shared" si="1"/>
        <v>-0.15619047619047621</v>
      </c>
      <c r="F49" s="17"/>
    </row>
    <row r="50" spans="1:16">
      <c r="A50" s="16">
        <f>中国股票数据!A50</f>
        <v>38596</v>
      </c>
      <c r="B50" s="11">
        <f>中国股票数据!B50</f>
        <v>1155.6099999999999</v>
      </c>
      <c r="C50" s="11">
        <f>中国股票数据!E50</f>
        <v>5.25</v>
      </c>
      <c r="D50" s="17">
        <f t="shared" si="1"/>
        <v>-6.1833505331957417E-3</v>
      </c>
      <c r="E50" s="17">
        <f t="shared" si="1"/>
        <v>7.361963190184051E-2</v>
      </c>
      <c r="F50" s="17"/>
    </row>
    <row r="51" spans="1:16">
      <c r="A51" s="16">
        <f>中国股票数据!A51</f>
        <v>38565</v>
      </c>
      <c r="B51" s="11">
        <f>中国股票数据!B51</f>
        <v>1162.8</v>
      </c>
      <c r="C51" s="11">
        <f>中国股票数据!E51</f>
        <v>4.8899999999999997</v>
      </c>
      <c r="D51" s="17">
        <f t="shared" si="1"/>
        <v>7.3654469405279643E-2</v>
      </c>
      <c r="E51" s="17">
        <f t="shared" si="1"/>
        <v>-0.21001615508885307</v>
      </c>
      <c r="F51" s="17"/>
    </row>
    <row r="52" spans="1:16">
      <c r="A52" s="16">
        <f>中国股票数据!A52</f>
        <v>38534</v>
      </c>
      <c r="B52" s="11">
        <f>中国股票数据!B52</f>
        <v>1083.03</v>
      </c>
      <c r="C52" s="11">
        <f>中国股票数据!E52</f>
        <v>6.19</v>
      </c>
      <c r="D52" s="17">
        <f t="shared" si="1"/>
        <v>1.9335023220530267E-3</v>
      </c>
      <c r="E52" s="17">
        <f t="shared" si="1"/>
        <v>6.5404475043029375E-2</v>
      </c>
      <c r="F52" s="17"/>
    </row>
    <row r="53" spans="1:16">
      <c r="A53" s="16">
        <f>中国股票数据!A53</f>
        <v>38504</v>
      </c>
      <c r="B53" s="11">
        <f>中国股票数据!B53</f>
        <v>1080.94</v>
      </c>
      <c r="C53" s="11">
        <f>中国股票数据!E53</f>
        <v>5.81</v>
      </c>
      <c r="D53" s="17">
        <f t="shared" si="1"/>
        <v>1.9043309387785978E-2</v>
      </c>
      <c r="E53" s="17">
        <f t="shared" si="1"/>
        <v>0.18813905930470343</v>
      </c>
      <c r="F53" s="17"/>
    </row>
    <row r="54" spans="1:16">
      <c r="A54" s="16">
        <f>中国股票数据!A54</f>
        <v>38474</v>
      </c>
      <c r="B54" s="11">
        <f>中国股票数据!B54</f>
        <v>1060.74</v>
      </c>
      <c r="C54" s="11">
        <f>中国股票数据!E54</f>
        <v>4.8899999999999997</v>
      </c>
      <c r="D54" s="17">
        <f t="shared" si="1"/>
        <v>-8.4898416943450017E-2</v>
      </c>
      <c r="E54" s="17">
        <f t="shared" si="1"/>
        <v>-6.6793893129771131E-2</v>
      </c>
      <c r="F54" s="17"/>
    </row>
    <row r="55" spans="1:16">
      <c r="A55" s="16">
        <f>中国股票数据!A55</f>
        <v>38443</v>
      </c>
      <c r="B55" s="11">
        <f>中国股票数据!B55</f>
        <v>1159.1500000000001</v>
      </c>
      <c r="C55" s="11">
        <f>中国股票数据!E55</f>
        <v>5.24</v>
      </c>
      <c r="D55" s="17">
        <f t="shared" si="1"/>
        <v>-1.8700687413226724E-2</v>
      </c>
      <c r="E55" s="17">
        <f t="shared" si="1"/>
        <v>0.24761904761904763</v>
      </c>
      <c r="F55" s="17"/>
      <c r="I55" s="32"/>
      <c r="J55" s="31"/>
      <c r="K55" s="33"/>
    </row>
    <row r="56" spans="1:16">
      <c r="A56" s="16">
        <f>中国股票数据!A56</f>
        <v>38412</v>
      </c>
      <c r="B56" s="11">
        <f>中国股票数据!B56</f>
        <v>1181.24</v>
      </c>
      <c r="C56" s="11">
        <f>中国股票数据!E56</f>
        <v>4.2</v>
      </c>
      <c r="D56" s="17">
        <f t="shared" si="1"/>
        <v>-9.5528330781010751E-2</v>
      </c>
      <c r="E56" s="17">
        <f t="shared" si="1"/>
        <v>-0.23357664233576647</v>
      </c>
      <c r="F56" s="17"/>
      <c r="I56" s="32"/>
      <c r="J56" s="31"/>
      <c r="K56" s="33"/>
      <c r="M56" s="30"/>
      <c r="N56" s="30"/>
    </row>
    <row r="57" spans="1:16">
      <c r="A57" s="16">
        <f>中国股票数据!A57</f>
        <v>38384</v>
      </c>
      <c r="B57" s="11">
        <f>中国股票数据!B57</f>
        <v>1306</v>
      </c>
      <c r="C57" s="11">
        <f>中国股票数据!E57</f>
        <v>5.48</v>
      </c>
      <c r="D57" s="17">
        <f t="shared" si="1"/>
        <v>9.5803057508684342E-2</v>
      </c>
      <c r="E57" s="17">
        <f t="shared" si="1"/>
        <v>0.12065439672801648</v>
      </c>
      <c r="F57" s="17"/>
      <c r="I57" s="32"/>
      <c r="J57" s="30"/>
      <c r="K57" s="33"/>
      <c r="L57" s="30"/>
      <c r="M57" s="31"/>
      <c r="N57" s="31"/>
    </row>
    <row r="58" spans="1:16">
      <c r="A58" s="16">
        <f>中国股票数据!A58</f>
        <v>38355</v>
      </c>
      <c r="B58" s="11">
        <f>中国股票数据!B58</f>
        <v>1191.82</v>
      </c>
      <c r="C58" s="11">
        <f>中国股票数据!E58</f>
        <v>4.8899999999999997</v>
      </c>
      <c r="D58" s="17">
        <f t="shared" si="1"/>
        <v>-5.8965653375444238E-2</v>
      </c>
      <c r="E58" s="17">
        <f t="shared" si="1"/>
        <v>-0.15689655172413797</v>
      </c>
      <c r="F58" s="17"/>
      <c r="I58" s="32"/>
      <c r="J58" s="30"/>
      <c r="K58" s="34"/>
      <c r="L58" s="31"/>
      <c r="M58" s="30"/>
      <c r="N58" s="30"/>
    </row>
    <row r="59" spans="1:16">
      <c r="A59" s="16">
        <f>中国股票数据!A59</f>
        <v>38322</v>
      </c>
      <c r="B59" s="11">
        <f>中国股票数据!B59</f>
        <v>1266.5</v>
      </c>
      <c r="C59" s="11">
        <f>中国股票数据!E59</f>
        <v>5.8</v>
      </c>
      <c r="D59" s="17">
        <f t="shared" si="1"/>
        <v>-5.5393542516613548E-2</v>
      </c>
      <c r="E59" s="17">
        <f t="shared" si="1"/>
        <v>-0.13303437967115106</v>
      </c>
      <c r="F59" s="17"/>
      <c r="K59" s="33"/>
      <c r="L59" s="30"/>
      <c r="M59" s="30"/>
      <c r="N59" s="30"/>
    </row>
    <row r="60" spans="1:16">
      <c r="A60" s="16">
        <f>中国股票数据!A60</f>
        <v>38292</v>
      </c>
      <c r="B60" s="11">
        <f>中国股票数据!B60</f>
        <v>1340.77</v>
      </c>
      <c r="C60" s="11">
        <f>中国股票数据!E60</f>
        <v>6.69</v>
      </c>
      <c r="D60" s="17">
        <f t="shared" si="1"/>
        <v>1.5319490511457534E-2</v>
      </c>
      <c r="E60" s="17">
        <f t="shared" si="1"/>
        <v>-1.4925373134327957E-3</v>
      </c>
      <c r="F60" s="17"/>
      <c r="I60" s="30"/>
      <c r="J60" s="30"/>
      <c r="K60" s="30"/>
      <c r="L60" s="30"/>
      <c r="M60" s="30"/>
      <c r="N60" s="30"/>
      <c r="O60" s="30"/>
      <c r="P60" s="30"/>
    </row>
    <row r="61" spans="1:16">
      <c r="A61" s="16">
        <f>中国股票数据!A61</f>
        <v>38261</v>
      </c>
      <c r="B61" s="11">
        <f>中国股票数据!B61</f>
        <v>1320.54</v>
      </c>
      <c r="C61" s="11">
        <f>中国股票数据!E61</f>
        <v>6.7</v>
      </c>
      <c r="D61" s="17">
        <f t="shared" si="1"/>
        <v>-5.4528531538626801E-2</v>
      </c>
      <c r="E61" s="17">
        <f t="shared" si="1"/>
        <v>9.0361445783133654E-3</v>
      </c>
      <c r="F61" s="17"/>
      <c r="L61" s="30"/>
      <c r="M61" s="30"/>
      <c r="N61" s="30"/>
      <c r="O61" s="30"/>
      <c r="P61" s="30"/>
    </row>
    <row r="62" spans="1:16">
      <c r="A62" s="16">
        <f>中国股票数据!A62</f>
        <v>38231</v>
      </c>
      <c r="B62" s="11">
        <f>中国股票数据!B62</f>
        <v>1396.7</v>
      </c>
      <c r="C62" s="11">
        <f>中国股票数据!E62</f>
        <v>6.64</v>
      </c>
      <c r="D62" s="17">
        <f t="shared" si="1"/>
        <v>4.0713529946500238E-2</v>
      </c>
      <c r="E62" s="17">
        <f t="shared" si="1"/>
        <v>4.8973143759873494E-2</v>
      </c>
      <c r="F62" s="17"/>
      <c r="I62" s="30"/>
      <c r="J62" s="30"/>
      <c r="K62" s="30"/>
      <c r="L62" s="30"/>
      <c r="M62" s="30"/>
      <c r="N62" s="30"/>
      <c r="O62" s="30"/>
      <c r="P62" s="30"/>
    </row>
    <row r="63" spans="1:16">
      <c r="A63" s="16">
        <f>中国股票数据!A63</f>
        <v>38201</v>
      </c>
      <c r="B63" s="11">
        <f>中国股票数据!B63</f>
        <v>1342.06</v>
      </c>
      <c r="C63" s="11">
        <f>中国股票数据!E63</f>
        <v>6.33</v>
      </c>
      <c r="D63" s="17">
        <f t="shared" si="1"/>
        <v>-3.1842446977348171E-2</v>
      </c>
      <c r="E63" s="17">
        <f t="shared" si="1"/>
        <v>7.4702886247877798E-2</v>
      </c>
      <c r="F63" s="17"/>
      <c r="I63" s="30"/>
      <c r="J63" s="30"/>
      <c r="L63" s="30"/>
      <c r="O63" s="30"/>
      <c r="P63" s="30"/>
    </row>
    <row r="64" spans="1:16">
      <c r="A64" s="16">
        <f>中国股票数据!A64</f>
        <v>38169</v>
      </c>
      <c r="B64" s="11">
        <f>中国股票数据!B64</f>
        <v>1386.2</v>
      </c>
      <c r="C64" s="11">
        <f>中国股票数据!E64</f>
        <v>5.89</v>
      </c>
      <c r="D64" s="17">
        <f t="shared" si="1"/>
        <v>-9.2627004774293864E-3</v>
      </c>
      <c r="E64" s="17">
        <f t="shared" si="1"/>
        <v>-0.13762811127379215</v>
      </c>
      <c r="F64" s="17"/>
      <c r="L64" s="30"/>
      <c r="M64" s="30"/>
      <c r="N64" s="30"/>
      <c r="O64" s="30"/>
      <c r="P64" s="30"/>
    </row>
    <row r="65" spans="1:16">
      <c r="A65" s="16">
        <f>中国股票数据!A65</f>
        <v>38139</v>
      </c>
      <c r="B65" s="11">
        <f>中国股票数据!B65</f>
        <v>1399.16</v>
      </c>
      <c r="C65" s="11">
        <f>中国股票数据!E65</f>
        <v>6.83</v>
      </c>
      <c r="D65" s="17">
        <f t="shared" si="1"/>
        <v>-0.10074490169739891</v>
      </c>
      <c r="E65" s="17">
        <f t="shared" si="1"/>
        <v>-9.2961487383798169E-2</v>
      </c>
      <c r="F65" s="17"/>
      <c r="O65" s="30"/>
      <c r="P65" s="30"/>
    </row>
    <row r="66" spans="1:16">
      <c r="A66" s="16">
        <f>中国股票数据!A66</f>
        <v>38110</v>
      </c>
      <c r="B66" s="11">
        <f>中国股票数据!B66</f>
        <v>1555.91</v>
      </c>
      <c r="C66" s="11">
        <f>中国股票数据!E66</f>
        <v>7.53</v>
      </c>
      <c r="D66" s="17">
        <f t="shared" si="1"/>
        <v>-2.4868543924190911E-2</v>
      </c>
      <c r="E66" s="17">
        <f t="shared" si="1"/>
        <v>1.2096774193548265E-2</v>
      </c>
      <c r="F66" s="17"/>
      <c r="O66" s="30"/>
      <c r="P66" s="30"/>
    </row>
    <row r="67" spans="1:16">
      <c r="A67" s="16">
        <f>中国股票数据!A67</f>
        <v>38078</v>
      </c>
      <c r="B67" s="11">
        <f>中国股票数据!B67</f>
        <v>1595.59</v>
      </c>
      <c r="C67" s="11">
        <f>中国股票数据!E67</f>
        <v>7.44</v>
      </c>
      <c r="D67" s="17">
        <f t="shared" si="1"/>
        <v>-8.3847222700703883E-2</v>
      </c>
      <c r="E67" s="17">
        <f t="shared" si="1"/>
        <v>-0.17333333333333334</v>
      </c>
      <c r="F67" s="17"/>
      <c r="P67" s="30"/>
    </row>
    <row r="68" spans="1:16">
      <c r="A68" s="16">
        <f>中国股票数据!A68</f>
        <v>38047</v>
      </c>
      <c r="B68" s="11">
        <f>中国股票数据!B68</f>
        <v>1741.62</v>
      </c>
      <c r="C68" s="11">
        <f>中国股票数据!E68</f>
        <v>9</v>
      </c>
      <c r="D68" s="17">
        <f t="shared" si="1"/>
        <v>3.9729682938623334E-2</v>
      </c>
      <c r="E68" s="17">
        <f t="shared" si="1"/>
        <v>-4.7619047619047561E-2</v>
      </c>
      <c r="F68" s="17"/>
      <c r="O68" s="30"/>
      <c r="P68" s="30"/>
    </row>
    <row r="69" spans="1:16">
      <c r="A69" s="16">
        <f>中国股票数据!A69</f>
        <v>38019</v>
      </c>
      <c r="B69" s="11">
        <f>中国股票数据!B69</f>
        <v>1675.07</v>
      </c>
      <c r="C69" s="11">
        <f>中国股票数据!E69</f>
        <v>9.4499999999999993</v>
      </c>
      <c r="D69" s="17">
        <f t="shared" si="1"/>
        <v>5.3019682787148081E-2</v>
      </c>
      <c r="E69" s="17">
        <f t="shared" si="1"/>
        <v>0.18124999999999991</v>
      </c>
      <c r="F69" s="17"/>
    </row>
    <row r="70" spans="1:16">
      <c r="A70" s="16">
        <f>中国股票数据!A70</f>
        <v>37987</v>
      </c>
      <c r="B70" s="11">
        <f>中国股票数据!B70</f>
        <v>1590.73</v>
      </c>
      <c r="C70" s="11">
        <f>中国股票数据!E70</f>
        <v>8</v>
      </c>
      <c r="D70" s="17">
        <f t="shared" si="1"/>
        <v>6.2583498102923185E-2</v>
      </c>
      <c r="E70" s="17">
        <f t="shared" si="1"/>
        <v>5.9602649006622599E-2</v>
      </c>
      <c r="F70" s="17"/>
    </row>
    <row r="71" spans="1:16">
      <c r="A71" s="16">
        <f>中国股票数据!A71</f>
        <v>37956</v>
      </c>
      <c r="B71" s="11">
        <f>中国股票数据!B71</f>
        <v>1497.04</v>
      </c>
      <c r="C71" s="11">
        <f>中国股票数据!E71</f>
        <v>7.55</v>
      </c>
      <c r="D71" s="17">
        <f t="shared" si="1"/>
        <v>7.1434194799710804E-2</v>
      </c>
      <c r="E71" s="17">
        <f t="shared" si="1"/>
        <v>0.10058309037900859</v>
      </c>
    </row>
    <row r="72" spans="1:16">
      <c r="A72" s="16">
        <f>中国股票数据!A72</f>
        <v>37928</v>
      </c>
      <c r="B72" s="11">
        <f>中国股票数据!B72</f>
        <v>1397.23</v>
      </c>
      <c r="C72" s="11">
        <f>中国股票数据!E72</f>
        <v>6.86</v>
      </c>
      <c r="D72" s="17">
        <f t="shared" si="1"/>
        <v>3.6290143143217435E-2</v>
      </c>
      <c r="E72" s="17">
        <f t="shared" si="1"/>
        <v>5.3763440860215228E-2</v>
      </c>
    </row>
    <row r="73" spans="1:16">
      <c r="A73" s="16">
        <f>中国股票数据!A73</f>
        <v>37895</v>
      </c>
      <c r="B73" s="11">
        <f>中国股票数据!B73</f>
        <v>1348.3</v>
      </c>
      <c r="C73" s="11">
        <f>中国股票数据!E73</f>
        <v>6.51</v>
      </c>
      <c r="D73" s="17">
        <f t="shared" si="1"/>
        <v>-1.3795020334123387E-2</v>
      </c>
      <c r="E73" s="17">
        <f t="shared" si="1"/>
        <v>-6.8669527896995763E-2</v>
      </c>
    </row>
    <row r="74" spans="1:16">
      <c r="A74" s="16">
        <f>中国股票数据!A74</f>
        <v>37865</v>
      </c>
      <c r="B74" s="11">
        <f>中国股票数据!B74</f>
        <v>1367.16</v>
      </c>
      <c r="C74" s="11">
        <f>中国股票数据!E74</f>
        <v>6.99</v>
      </c>
      <c r="D74" s="17"/>
      <c r="E74" s="17"/>
    </row>
    <row r="75" spans="1:16">
      <c r="A75" s="13"/>
    </row>
    <row r="76" spans="1:16">
      <c r="A76" s="13"/>
    </row>
    <row r="77" spans="1:16">
      <c r="A77" s="13"/>
    </row>
    <row r="78" spans="1:16">
      <c r="A78" s="13"/>
    </row>
    <row r="79" spans="1:16">
      <c r="A79" s="13"/>
    </row>
    <row r="80" spans="1:16">
      <c r="A80" s="13"/>
    </row>
    <row r="81" spans="1:1">
      <c r="A81" s="13"/>
    </row>
    <row r="82" spans="1:1">
      <c r="A82" s="13"/>
    </row>
    <row r="83" spans="1:1">
      <c r="A83" s="13"/>
    </row>
    <row r="84" spans="1:1">
      <c r="A84" s="13"/>
    </row>
    <row r="85" spans="1:1">
      <c r="A85" s="13"/>
    </row>
    <row r="86" spans="1:1">
      <c r="A86" s="13"/>
    </row>
    <row r="87" spans="1:1">
      <c r="A87" s="13"/>
    </row>
    <row r="88" spans="1:1">
      <c r="A88" s="13"/>
    </row>
    <row r="89" spans="1:1">
      <c r="A89" s="13"/>
    </row>
    <row r="90" spans="1:1">
      <c r="A90" s="13"/>
    </row>
    <row r="91" spans="1:1">
      <c r="A91" s="13"/>
    </row>
    <row r="92" spans="1:1">
      <c r="A92" s="13"/>
    </row>
    <row r="93" spans="1:1">
      <c r="A93" s="13"/>
    </row>
    <row r="94" spans="1:1">
      <c r="A94" s="13"/>
    </row>
    <row r="95" spans="1:1">
      <c r="A95" s="13"/>
    </row>
  </sheetData>
  <phoneticPr fontId="3" type="noConversion"/>
  <pageMargins left="0.75" right="0.75" top="1" bottom="1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5905" r:id="rId3" name="Spinner 1">
              <controlPr defaultSize="0" autoPict="0">
                <anchor moveWithCells="1" sizeWithCells="1">
                  <from>
                    <xdr:col>10</xdr:col>
                    <xdr:colOff>390525</xdr:colOff>
                    <xdr:row>11</xdr:row>
                    <xdr:rowOff>0</xdr:rowOff>
                  </from>
                  <to>
                    <xdr:col>11</xdr:col>
                    <xdr:colOff>85725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906" r:id="rId4" name="Spinner 2">
              <controlPr defaultSize="0" autoPict="0">
                <anchor moveWithCells="1" sizeWithCells="1">
                  <from>
                    <xdr:col>10</xdr:col>
                    <xdr:colOff>390525</xdr:colOff>
                    <xdr:row>11</xdr:row>
                    <xdr:rowOff>0</xdr:rowOff>
                  </from>
                  <to>
                    <xdr:col>11</xdr:col>
                    <xdr:colOff>66675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BH167"/>
  <sheetViews>
    <sheetView showGridLines="0" topLeftCell="A118" zoomScaleNormal="100" workbookViewId="0">
      <selection activeCell="N16" sqref="N16"/>
    </sheetView>
  </sheetViews>
  <sheetFormatPr defaultRowHeight="12.75"/>
  <cols>
    <col min="1" max="1" width="3.85546875" style="121" customWidth="1"/>
    <col min="2" max="2" width="15.85546875" style="121" customWidth="1"/>
    <col min="3" max="3" width="10.140625" style="121" customWidth="1"/>
    <col min="4" max="4" width="10" style="121" customWidth="1"/>
    <col min="5" max="5" width="7.85546875" style="121" customWidth="1"/>
    <col min="6" max="6" width="9.42578125" style="121" customWidth="1"/>
    <col min="7" max="8" width="8" style="121" customWidth="1"/>
    <col min="9" max="9" width="9.7109375" style="122" bestFit="1" customWidth="1"/>
    <col min="10" max="26" width="7.85546875" style="122" customWidth="1"/>
    <col min="27" max="27" width="11.140625" style="124" bestFit="1" customWidth="1"/>
    <col min="28" max="28" width="4.7109375" style="121" bestFit="1" customWidth="1"/>
    <col min="29" max="29" width="12.85546875" style="121" customWidth="1"/>
    <col min="30" max="30" width="14.140625" style="121" customWidth="1"/>
    <col min="31" max="39" width="13" style="121" bestFit="1" customWidth="1"/>
    <col min="40" max="40" width="10.28515625" style="121" customWidth="1"/>
    <col min="41" max="43" width="13" style="121" bestFit="1" customWidth="1"/>
    <col min="44" max="44" width="9.28515625" style="121" customWidth="1"/>
    <col min="45" max="46" width="13" style="121" bestFit="1" customWidth="1"/>
    <col min="47" max="47" width="10.28515625" style="121" customWidth="1"/>
    <col min="48" max="55" width="13" style="121" bestFit="1" customWidth="1"/>
    <col min="56" max="59" width="14.140625" style="121" bestFit="1" customWidth="1"/>
    <col min="60" max="256" width="11.42578125" style="121" customWidth="1"/>
    <col min="257" max="16384" width="9.140625" style="121"/>
  </cols>
  <sheetData>
    <row r="1" spans="1:60" ht="15.95" customHeight="1">
      <c r="A1" s="119"/>
      <c r="B1" s="120" t="s">
        <v>36</v>
      </c>
      <c r="L1" s="123"/>
      <c r="M1" s="171" t="s">
        <v>204</v>
      </c>
      <c r="N1" s="123"/>
      <c r="AC1" s="125"/>
      <c r="AD1" s="125" t="str">
        <f>数据!B1</f>
        <v>SP500</v>
      </c>
      <c r="AE1" s="125" t="str">
        <f>数据!C1</f>
        <v>苹果</v>
      </c>
      <c r="AF1" s="125" t="str">
        <f>数据!D1</f>
        <v>美国快捷</v>
      </c>
      <c r="AG1" s="125" t="str">
        <f>数据!E1</f>
        <v>波音</v>
      </c>
      <c r="AH1" s="125" t="str">
        <f>数据!F1</f>
        <v>美国银行</v>
      </c>
      <c r="AI1" s="125" t="str">
        <f>数据!G1</f>
        <v>花旗</v>
      </c>
      <c r="AJ1" s="125" t="str">
        <f>数据!H1</f>
        <v>雪佛龙</v>
      </c>
      <c r="AK1" s="125" t="str">
        <f>数据!I1</f>
        <v>德银</v>
      </c>
      <c r="AL1" s="125" t="str">
        <f>数据!J1</f>
        <v>DELL</v>
      </c>
      <c r="AM1" s="125" t="str">
        <f>数据!K1</f>
        <v>迪斯尼</v>
      </c>
      <c r="AN1" s="125" t="str">
        <f>数据!L1</f>
        <v>福特</v>
      </c>
      <c r="AO1" s="125" t="str">
        <f>数据!M1</f>
        <v>忠诚4N1</v>
      </c>
      <c r="AP1" s="125" t="str">
        <f>数据!N1</f>
        <v>GE</v>
      </c>
      <c r="AQ1" s="125" t="str">
        <f>数据!O1</f>
        <v>高盛</v>
      </c>
      <c r="AR1" s="125" t="str">
        <f>数据!P1</f>
        <v>汇丰</v>
      </c>
      <c r="AS1" s="125" t="str">
        <f>数据!Q1</f>
        <v>惠普</v>
      </c>
      <c r="AT1" s="125" t="str">
        <f>数据!R1</f>
        <v>IBM</v>
      </c>
      <c r="AU1" s="125" t="str">
        <f>数据!S1</f>
        <v>英特尔</v>
      </c>
      <c r="AV1" s="125" t="str">
        <f>数据!T1</f>
        <v>摩根大通</v>
      </c>
      <c r="AW1" s="125" t="str">
        <f>数据!U1</f>
        <v>可口可乐</v>
      </c>
      <c r="AX1" s="125" t="str">
        <f>数据!V1</f>
        <v>麦当劳</v>
      </c>
      <c r="AY1" s="125" t="str">
        <f>数据!W1</f>
        <v>3M</v>
      </c>
      <c r="AZ1" s="125" t="str">
        <f>数据!X1</f>
        <v>摩根斯坦利</v>
      </c>
      <c r="BA1" s="125" t="str">
        <f>数据!Y1</f>
        <v>微软</v>
      </c>
      <c r="BB1" s="125" t="str">
        <f>数据!Z1</f>
        <v>诺基亚</v>
      </c>
      <c r="BC1" s="125" t="str">
        <f>数据!AA1</f>
        <v>丰田</v>
      </c>
      <c r="BD1" s="125" t="str">
        <f>数据!AB1</f>
        <v>瑞银</v>
      </c>
      <c r="BE1" s="125" t="str">
        <f>数据!AC1</f>
        <v>富国银行</v>
      </c>
      <c r="BF1" s="125" t="str">
        <f>数据!AD1</f>
        <v>沃尔玛</v>
      </c>
      <c r="BG1" s="125" t="str">
        <f>数据!AE1</f>
        <v>埃克森</v>
      </c>
      <c r="BH1" s="125">
        <f>数据!AF1</f>
        <v>30</v>
      </c>
    </row>
    <row r="2" spans="1:60" ht="20.100000000000001" customHeight="1">
      <c r="A2" s="119"/>
      <c r="B2" s="119"/>
      <c r="C2" s="126">
        <v>2</v>
      </c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7"/>
      <c r="Z2" s="121">
        <v>1</v>
      </c>
      <c r="AA2" s="124" t="str">
        <f t="shared" ref="AA2:AA32" ca="1" si="0">OFFSET($AC$1,0,AB2)</f>
        <v>SP500</v>
      </c>
      <c r="AB2" s="121">
        <v>1</v>
      </c>
      <c r="AC2" s="128">
        <f>数据!A2</f>
        <v>40119</v>
      </c>
      <c r="AD2" s="125">
        <f>数据!B2</f>
        <v>1069.3</v>
      </c>
      <c r="AE2" s="125">
        <f>数据!C2</f>
        <v>194.34</v>
      </c>
      <c r="AF2" s="125">
        <f>数据!D2</f>
        <v>37.21</v>
      </c>
      <c r="AG2" s="125">
        <f>数据!E2</f>
        <v>49.68</v>
      </c>
      <c r="AH2" s="125">
        <f>数据!F2</f>
        <v>15.05</v>
      </c>
      <c r="AI2" s="125">
        <f>数据!G2</f>
        <v>4.0599999999999996</v>
      </c>
      <c r="AJ2" s="125">
        <f>数据!H2</f>
        <v>77.53</v>
      </c>
      <c r="AK2" s="125">
        <f>数据!I2</f>
        <v>71.83</v>
      </c>
      <c r="AL2" s="125">
        <f>数据!J2</f>
        <v>14.86</v>
      </c>
      <c r="AM2" s="125">
        <f>数据!K2</f>
        <v>28.56</v>
      </c>
      <c r="AN2" s="125">
        <f>数据!L2</f>
        <v>7.75</v>
      </c>
      <c r="AO2" s="125">
        <f>数据!M2</f>
        <v>23.9</v>
      </c>
      <c r="AP2" s="125">
        <f>数据!N2</f>
        <v>15.33</v>
      </c>
      <c r="AQ2" s="125">
        <f>数据!O2</f>
        <v>171.78</v>
      </c>
      <c r="AR2" s="125">
        <f>数据!P2</f>
        <v>55.99</v>
      </c>
      <c r="AS2" s="125">
        <f>数据!Q2</f>
        <v>49.16</v>
      </c>
      <c r="AT2" s="125">
        <f>数据!R2</f>
        <v>123.49</v>
      </c>
      <c r="AU2" s="125">
        <f>数据!S2</f>
        <v>18.93</v>
      </c>
      <c r="AV2" s="125">
        <f>数据!T2</f>
        <v>43.48</v>
      </c>
      <c r="AW2" s="125">
        <f>数据!U2</f>
        <v>54.49</v>
      </c>
      <c r="AX2" s="125">
        <f>数据!V2</f>
        <v>61.72</v>
      </c>
      <c r="AY2" s="125">
        <f>数据!W2</f>
        <v>75.41</v>
      </c>
      <c r="AZ2" s="125">
        <f>数据!X2</f>
        <v>32.42</v>
      </c>
      <c r="BA2" s="125">
        <f>数据!Y2</f>
        <v>28.52</v>
      </c>
      <c r="BB2" s="125">
        <f>数据!Z2</f>
        <v>13.21</v>
      </c>
      <c r="BC2" s="125">
        <f>数据!AA2</f>
        <v>78.16</v>
      </c>
      <c r="BD2" s="125">
        <f>数据!AB2</f>
        <v>54.46</v>
      </c>
      <c r="BE2" s="125">
        <f>数据!AC2</f>
        <v>27.12</v>
      </c>
      <c r="BF2" s="125">
        <f>数据!AD2</f>
        <v>51.25</v>
      </c>
      <c r="BG2" s="125">
        <f>数据!AE2</f>
        <v>72.58</v>
      </c>
      <c r="BH2" s="125"/>
    </row>
    <row r="3" spans="1:60">
      <c r="A3" s="129"/>
      <c r="B3" s="121" t="s">
        <v>42</v>
      </c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30"/>
      <c r="Z3" s="121">
        <v>2</v>
      </c>
      <c r="AA3" s="124" t="str">
        <f t="shared" ca="1" si="0"/>
        <v>苹果</v>
      </c>
      <c r="AB3" s="121">
        <v>2</v>
      </c>
      <c r="AC3" s="128">
        <f>数据!A3</f>
        <v>40087</v>
      </c>
      <c r="AD3" s="125">
        <f>数据!B3</f>
        <v>1036.19</v>
      </c>
      <c r="AE3" s="125">
        <f>数据!C3</f>
        <v>188.5</v>
      </c>
      <c r="AF3" s="125">
        <f>数据!D3</f>
        <v>34.840000000000003</v>
      </c>
      <c r="AG3" s="125">
        <f>数据!E3</f>
        <v>47.38</v>
      </c>
      <c r="AH3" s="125">
        <f>数据!F3</f>
        <v>14.58</v>
      </c>
      <c r="AI3" s="125">
        <f>数据!G3</f>
        <v>4.09</v>
      </c>
      <c r="AJ3" s="125">
        <f>数据!H3</f>
        <v>76.540000000000006</v>
      </c>
      <c r="AK3" s="125">
        <f>数据!I3</f>
        <v>71.63</v>
      </c>
      <c r="AL3" s="125">
        <f>数据!J3</f>
        <v>14.45</v>
      </c>
      <c r="AM3" s="125">
        <f>数据!K3</f>
        <v>27.37</v>
      </c>
      <c r="AN3" s="125">
        <f>数据!L3</f>
        <v>7</v>
      </c>
      <c r="AO3" s="125">
        <f>数据!M3</f>
        <v>23.31</v>
      </c>
      <c r="AP3" s="125">
        <f>数据!N3</f>
        <v>14.26</v>
      </c>
      <c r="AQ3" s="125">
        <f>数据!O3</f>
        <v>170.17</v>
      </c>
      <c r="AR3" s="125">
        <f>数据!P3</f>
        <v>55.39</v>
      </c>
      <c r="AS3" s="125">
        <f>数据!Q3</f>
        <v>47.46</v>
      </c>
      <c r="AT3" s="125">
        <f>数据!R3</f>
        <v>120.61</v>
      </c>
      <c r="AU3" s="125">
        <f>数据!S3</f>
        <v>18.97</v>
      </c>
      <c r="AV3" s="125">
        <f>数据!T3</f>
        <v>41.77</v>
      </c>
      <c r="AW3" s="125">
        <f>数据!U3</f>
        <v>53.31</v>
      </c>
      <c r="AX3" s="125">
        <f>数据!V3</f>
        <v>58.61</v>
      </c>
      <c r="AY3" s="125">
        <f>数据!W3</f>
        <v>73.569999999999993</v>
      </c>
      <c r="AZ3" s="125">
        <f>数据!X3</f>
        <v>32.119999999999997</v>
      </c>
      <c r="BA3" s="125">
        <f>数据!Y3</f>
        <v>27.73</v>
      </c>
      <c r="BB3" s="125">
        <f>数据!Z3</f>
        <v>12.61</v>
      </c>
      <c r="BC3" s="125">
        <f>数据!AA3</f>
        <v>78.89</v>
      </c>
      <c r="BD3" s="125">
        <f>数据!AB3</f>
        <v>53.68</v>
      </c>
      <c r="BE3" s="125">
        <f>数据!AC3</f>
        <v>27.47</v>
      </c>
      <c r="BF3" s="125">
        <f>数据!AD3</f>
        <v>49.68</v>
      </c>
      <c r="BG3" s="125">
        <f>数据!AE3</f>
        <v>71.67</v>
      </c>
      <c r="BH3" s="125"/>
    </row>
    <row r="4" spans="1:60">
      <c r="A4" s="119"/>
      <c r="B4" s="131" t="s">
        <v>37</v>
      </c>
      <c r="C4" s="132">
        <f t="array" ref="C4:D8">LINEST(F41:F100,E41:E100,,1)</f>
        <v>1.5133000056702948</v>
      </c>
      <c r="D4" s="132">
        <v>3.792105303400696E-2</v>
      </c>
      <c r="E4" s="121" t="s">
        <v>0</v>
      </c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30"/>
      <c r="Z4" s="121">
        <v>3</v>
      </c>
      <c r="AA4" s="124" t="str">
        <f t="shared" ca="1" si="0"/>
        <v>美国快捷</v>
      </c>
      <c r="AB4" s="121">
        <v>3</v>
      </c>
      <c r="AC4" s="128">
        <f>数据!A4</f>
        <v>40057</v>
      </c>
      <c r="AD4" s="125">
        <f>数据!B4</f>
        <v>1057.08</v>
      </c>
      <c r="AE4" s="125">
        <f>数据!C4</f>
        <v>185.35</v>
      </c>
      <c r="AF4" s="125">
        <f>数据!D4</f>
        <v>33.9</v>
      </c>
      <c r="AG4" s="125">
        <f>数据!E4</f>
        <v>53.68</v>
      </c>
      <c r="AH4" s="125">
        <f>数据!F4</f>
        <v>16.920000000000002</v>
      </c>
      <c r="AI4" s="125">
        <f>数据!G4</f>
        <v>4.84</v>
      </c>
      <c r="AJ4" s="125">
        <f>数据!H4</f>
        <v>70.430000000000007</v>
      </c>
      <c r="AK4" s="125">
        <f>数据!I4</f>
        <v>76.77</v>
      </c>
      <c r="AL4" s="125">
        <f>数据!J4</f>
        <v>15.26</v>
      </c>
      <c r="AM4" s="125">
        <f>数据!K4</f>
        <v>27.46</v>
      </c>
      <c r="AN4" s="125">
        <f>数据!L4</f>
        <v>7.21</v>
      </c>
      <c r="AO4" s="125">
        <f>数据!M4</f>
        <v>23.81</v>
      </c>
      <c r="AP4" s="125">
        <f>数据!N4</f>
        <v>16.420000000000002</v>
      </c>
      <c r="AQ4" s="125">
        <f>数据!O4</f>
        <v>184.35</v>
      </c>
      <c r="AR4" s="125">
        <f>数据!P4</f>
        <v>57.35</v>
      </c>
      <c r="AS4" s="125">
        <f>数据!Q4</f>
        <v>47.21</v>
      </c>
      <c r="AT4" s="125">
        <f>数据!R4</f>
        <v>119.61</v>
      </c>
      <c r="AU4" s="125">
        <f>数据!S4</f>
        <v>19.420000000000002</v>
      </c>
      <c r="AV4" s="125">
        <f>数据!T4</f>
        <v>43.77</v>
      </c>
      <c r="AW4" s="125">
        <f>数据!U4</f>
        <v>53.7</v>
      </c>
      <c r="AX4" s="125">
        <f>数据!V4</f>
        <v>57.07</v>
      </c>
      <c r="AY4" s="125">
        <f>数据!W4</f>
        <v>73.8</v>
      </c>
      <c r="AZ4" s="125">
        <f>数据!X4</f>
        <v>30.83</v>
      </c>
      <c r="BA4" s="125">
        <f>数据!Y4</f>
        <v>25.72</v>
      </c>
      <c r="BB4" s="125">
        <f>数据!Z4</f>
        <v>14.62</v>
      </c>
      <c r="BC4" s="125">
        <f>数据!AA4</f>
        <v>78.569999999999993</v>
      </c>
      <c r="BD4" s="125">
        <f>数据!AB4</f>
        <v>56.47</v>
      </c>
      <c r="BE4" s="125">
        <f>数据!AC4</f>
        <v>28.13</v>
      </c>
      <c r="BF4" s="125">
        <f>数据!AD4</f>
        <v>49.09</v>
      </c>
      <c r="BG4" s="125">
        <f>数据!AE4</f>
        <v>68.61</v>
      </c>
      <c r="BH4" s="125"/>
    </row>
    <row r="5" spans="1:60">
      <c r="A5" s="119"/>
      <c r="B5" s="131" t="s">
        <v>43</v>
      </c>
      <c r="C5" s="132">
        <v>0.28024648149288511</v>
      </c>
      <c r="D5" s="132">
        <v>1.2797648294844192E-2</v>
      </c>
      <c r="E5" s="121" t="s">
        <v>40</v>
      </c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30"/>
      <c r="Z5" s="121">
        <v>4</v>
      </c>
      <c r="AA5" s="124" t="str">
        <f t="shared" ca="1" si="0"/>
        <v>波音</v>
      </c>
      <c r="AB5" s="121">
        <v>4</v>
      </c>
      <c r="AC5" s="128">
        <f>数据!A5</f>
        <v>40028</v>
      </c>
      <c r="AD5" s="125">
        <f>数据!B5</f>
        <v>1020.62</v>
      </c>
      <c r="AE5" s="125">
        <f>数据!C5</f>
        <v>168.21</v>
      </c>
      <c r="AF5" s="125">
        <f>数据!D5</f>
        <v>33.64</v>
      </c>
      <c r="AG5" s="125">
        <f>数据!E5</f>
        <v>49.24</v>
      </c>
      <c r="AH5" s="125">
        <f>数据!F5</f>
        <v>17.579999999999998</v>
      </c>
      <c r="AI5" s="125">
        <f>数据!G5</f>
        <v>5</v>
      </c>
      <c r="AJ5" s="125">
        <f>数据!H5</f>
        <v>69.94</v>
      </c>
      <c r="AK5" s="125">
        <f>数据!I5</f>
        <v>67.58</v>
      </c>
      <c r="AL5" s="125">
        <f>数据!J5</f>
        <v>15.83</v>
      </c>
      <c r="AM5" s="125">
        <f>数据!K5</f>
        <v>26.04</v>
      </c>
      <c r="AN5" s="125">
        <f>数据!L5</f>
        <v>7.6</v>
      </c>
      <c r="AO5" s="125">
        <f>数据!M5</f>
        <v>22.97</v>
      </c>
      <c r="AP5" s="125">
        <f>数据!N5</f>
        <v>13.82</v>
      </c>
      <c r="AQ5" s="125">
        <f>数据!O5</f>
        <v>165.46</v>
      </c>
      <c r="AR5" s="125">
        <f>数据!P5</f>
        <v>53.92</v>
      </c>
      <c r="AS5" s="125">
        <f>数据!Q5</f>
        <v>44.81</v>
      </c>
      <c r="AT5" s="125">
        <f>数据!R5</f>
        <v>118.05</v>
      </c>
      <c r="AU5" s="125">
        <f>数据!S5</f>
        <v>20.170000000000002</v>
      </c>
      <c r="AV5" s="125">
        <f>数据!T5</f>
        <v>43.41</v>
      </c>
      <c r="AW5" s="125">
        <f>数据!U5</f>
        <v>48.37</v>
      </c>
      <c r="AX5" s="125">
        <f>数据!V5</f>
        <v>56.24</v>
      </c>
      <c r="AY5" s="125">
        <f>数据!W5</f>
        <v>72.099999999999994</v>
      </c>
      <c r="AZ5" s="125">
        <f>数据!X5</f>
        <v>28.92</v>
      </c>
      <c r="BA5" s="125">
        <f>数据!Y5</f>
        <v>24.65</v>
      </c>
      <c r="BB5" s="125">
        <f>数据!Z5</f>
        <v>14.01</v>
      </c>
      <c r="BC5" s="125">
        <f>数据!AA5</f>
        <v>85.19</v>
      </c>
      <c r="BD5" s="125">
        <f>数据!AB5</f>
        <v>53.46</v>
      </c>
      <c r="BE5" s="125">
        <f>数据!AC5</f>
        <v>27.47</v>
      </c>
      <c r="BF5" s="125">
        <f>数据!AD5</f>
        <v>50.87</v>
      </c>
      <c r="BG5" s="125">
        <f>数据!AE5</f>
        <v>69.150000000000006</v>
      </c>
      <c r="BH5" s="125"/>
    </row>
    <row r="6" spans="1:60" ht="15">
      <c r="A6" s="129"/>
      <c r="B6" s="131" t="s">
        <v>44</v>
      </c>
      <c r="C6" s="132">
        <v>0.33454801699581094</v>
      </c>
      <c r="D6" s="132">
        <v>9.9124921743103944E-2</v>
      </c>
      <c r="E6" s="121" t="s">
        <v>109</v>
      </c>
      <c r="X6" s="121"/>
      <c r="Y6" s="130"/>
      <c r="Z6" s="121">
        <v>5</v>
      </c>
      <c r="AA6" s="124" t="str">
        <f t="shared" ca="1" si="0"/>
        <v>美国银行</v>
      </c>
      <c r="AB6" s="121">
        <v>5</v>
      </c>
      <c r="AC6" s="128">
        <f>数据!A6</f>
        <v>39995</v>
      </c>
      <c r="AD6" s="125">
        <f>数据!B6</f>
        <v>987.48</v>
      </c>
      <c r="AE6" s="125">
        <f>数据!C6</f>
        <v>163.38999999999999</v>
      </c>
      <c r="AF6" s="125">
        <f>数据!D6</f>
        <v>28.18</v>
      </c>
      <c r="AG6" s="125">
        <f>数据!E6</f>
        <v>42.13</v>
      </c>
      <c r="AH6" s="125">
        <f>数据!F6</f>
        <v>14.78</v>
      </c>
      <c r="AI6" s="125">
        <f>数据!G6</f>
        <v>3.17</v>
      </c>
      <c r="AJ6" s="125">
        <f>数据!H6</f>
        <v>68.78</v>
      </c>
      <c r="AK6" s="125">
        <f>数据!I6</f>
        <v>64.900000000000006</v>
      </c>
      <c r="AL6" s="125">
        <f>数据!J6</f>
        <v>13.38</v>
      </c>
      <c r="AM6" s="125">
        <f>数据!K6</f>
        <v>25.12</v>
      </c>
      <c r="AN6" s="125">
        <f>数据!L6</f>
        <v>8</v>
      </c>
      <c r="AO6" s="125">
        <f>数据!M6</f>
        <v>22.22</v>
      </c>
      <c r="AP6" s="125">
        <f>数据!N6</f>
        <v>13.32</v>
      </c>
      <c r="AQ6" s="125">
        <f>数据!O6</f>
        <v>162.94999999999999</v>
      </c>
      <c r="AR6" s="125">
        <f>数据!P6</f>
        <v>50.33</v>
      </c>
      <c r="AS6" s="125">
        <f>数据!Q6</f>
        <v>43.22</v>
      </c>
      <c r="AT6" s="125">
        <f>数据!R6</f>
        <v>117.38</v>
      </c>
      <c r="AU6" s="125">
        <f>数据!S6</f>
        <v>18.97</v>
      </c>
      <c r="AV6" s="125">
        <f>数据!T6</f>
        <v>38.6</v>
      </c>
      <c r="AW6" s="125">
        <f>数据!U6</f>
        <v>49.44</v>
      </c>
      <c r="AX6" s="125">
        <f>数据!V6</f>
        <v>54.58</v>
      </c>
      <c r="AY6" s="125">
        <f>数据!W6</f>
        <v>70.010000000000005</v>
      </c>
      <c r="AZ6" s="125">
        <f>数据!X6</f>
        <v>28.46</v>
      </c>
      <c r="BA6" s="125">
        <f>数据!Y6</f>
        <v>23.39</v>
      </c>
      <c r="BB6" s="125">
        <f>数据!Z6</f>
        <v>13.34</v>
      </c>
      <c r="BC6" s="125">
        <f>数据!AA6</f>
        <v>84.18</v>
      </c>
      <c r="BD6" s="125">
        <f>数据!AB6</f>
        <v>53.27</v>
      </c>
      <c r="BE6" s="125">
        <f>数据!AC6</f>
        <v>24.37</v>
      </c>
      <c r="BF6" s="125">
        <f>数据!AD6</f>
        <v>49.61</v>
      </c>
      <c r="BG6" s="125">
        <f>数据!AE6</f>
        <v>69.959999999999994</v>
      </c>
      <c r="BH6" s="125"/>
    </row>
    <row r="7" spans="1:60">
      <c r="A7" s="119"/>
      <c r="B7" s="131" t="s">
        <v>45</v>
      </c>
      <c r="C7" s="133">
        <v>29.158805565742657</v>
      </c>
      <c r="D7" s="133">
        <v>58</v>
      </c>
      <c r="E7" s="121" t="s">
        <v>46</v>
      </c>
      <c r="X7" s="121"/>
      <c r="Y7" s="130"/>
      <c r="Z7" s="121">
        <v>6</v>
      </c>
      <c r="AA7" s="124" t="str">
        <f t="shared" ca="1" si="0"/>
        <v>花旗</v>
      </c>
      <c r="AB7" s="121">
        <v>6</v>
      </c>
      <c r="AC7" s="128">
        <f>数据!A7</f>
        <v>39965</v>
      </c>
      <c r="AD7" s="125">
        <f>数据!B7</f>
        <v>919.32</v>
      </c>
      <c r="AE7" s="125">
        <f>数据!C7</f>
        <v>142.43</v>
      </c>
      <c r="AF7" s="125">
        <f>数据!D7</f>
        <v>23.12</v>
      </c>
      <c r="AG7" s="125">
        <f>数据!E7</f>
        <v>41.73</v>
      </c>
      <c r="AH7" s="125">
        <f>数据!F7</f>
        <v>13.19</v>
      </c>
      <c r="AI7" s="125">
        <f>数据!G7</f>
        <v>2.97</v>
      </c>
      <c r="AJ7" s="125">
        <f>数据!H7</f>
        <v>65.59</v>
      </c>
      <c r="AK7" s="125">
        <f>数据!I7</f>
        <v>61</v>
      </c>
      <c r="AL7" s="125">
        <f>数据!J7</f>
        <v>13.73</v>
      </c>
      <c r="AM7" s="125">
        <f>数据!K7</f>
        <v>23.33</v>
      </c>
      <c r="AN7" s="125">
        <f>数据!L7</f>
        <v>6.07</v>
      </c>
      <c r="AO7" s="125">
        <f>数据!M7</f>
        <v>20.73</v>
      </c>
      <c r="AP7" s="125">
        <f>数据!N7</f>
        <v>11.65</v>
      </c>
      <c r="AQ7" s="125">
        <f>数据!O7</f>
        <v>147.12</v>
      </c>
      <c r="AR7" s="125">
        <f>数据!P7</f>
        <v>41.46</v>
      </c>
      <c r="AS7" s="125">
        <f>数据!Q7</f>
        <v>38.58</v>
      </c>
      <c r="AT7" s="125">
        <f>数据!R7</f>
        <v>103.94</v>
      </c>
      <c r="AU7" s="125">
        <f>数据!S7</f>
        <v>16.309999999999999</v>
      </c>
      <c r="AV7" s="125">
        <f>数据!T7</f>
        <v>34.020000000000003</v>
      </c>
      <c r="AW7" s="125">
        <f>数据!U7</f>
        <v>47.6</v>
      </c>
      <c r="AX7" s="125">
        <f>数据!V7</f>
        <v>56.99</v>
      </c>
      <c r="AY7" s="125">
        <f>数据!W7</f>
        <v>59.66</v>
      </c>
      <c r="AZ7" s="125">
        <f>数据!X7</f>
        <v>28.42</v>
      </c>
      <c r="BA7" s="125">
        <f>数据!Y7</f>
        <v>23.64</v>
      </c>
      <c r="BB7" s="125">
        <f>数据!Z7</f>
        <v>14.58</v>
      </c>
      <c r="BC7" s="125">
        <f>数据!AA7</f>
        <v>75.53</v>
      </c>
      <c r="BD7" s="125">
        <f>数据!AB7</f>
        <v>49.56</v>
      </c>
      <c r="BE7" s="125">
        <f>数据!AC7</f>
        <v>24.17</v>
      </c>
      <c r="BF7" s="125">
        <f>数据!AD7</f>
        <v>48.18</v>
      </c>
      <c r="BG7" s="125">
        <f>数据!AE7</f>
        <v>69.489999999999995</v>
      </c>
      <c r="BH7" s="125"/>
    </row>
    <row r="8" spans="1:60">
      <c r="A8" s="119"/>
      <c r="B8" s="131" t="s">
        <v>47</v>
      </c>
      <c r="C8" s="132">
        <v>0.28650713701187402</v>
      </c>
      <c r="D8" s="132">
        <v>0.56989350641343595</v>
      </c>
      <c r="E8" s="121" t="s">
        <v>41</v>
      </c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1"/>
      <c r="Y8" s="130"/>
      <c r="Z8" s="121">
        <v>7</v>
      </c>
      <c r="AA8" s="124" t="str">
        <f t="shared" ca="1" si="0"/>
        <v>雪佛龙</v>
      </c>
      <c r="AB8" s="121">
        <v>7</v>
      </c>
      <c r="AC8" s="128">
        <f>数据!A8</f>
        <v>39934</v>
      </c>
      <c r="AD8" s="125">
        <f>数据!B8</f>
        <v>919.14</v>
      </c>
      <c r="AE8" s="125">
        <f>数据!C8</f>
        <v>135.81</v>
      </c>
      <c r="AF8" s="125">
        <f>数据!D8</f>
        <v>24.53</v>
      </c>
      <c r="AG8" s="125">
        <f>数据!E8</f>
        <v>44.04</v>
      </c>
      <c r="AH8" s="125">
        <f>数据!F8</f>
        <v>11.25</v>
      </c>
      <c r="AI8" s="125">
        <f>数据!G8</f>
        <v>3.72</v>
      </c>
      <c r="AJ8" s="125">
        <f>数据!H8</f>
        <v>66.010000000000005</v>
      </c>
      <c r="AK8" s="125">
        <f>数据!I8</f>
        <v>67.61</v>
      </c>
      <c r="AL8" s="125">
        <f>数据!J8</f>
        <v>11.57</v>
      </c>
      <c r="AM8" s="125">
        <f>数据!K8</f>
        <v>24.22</v>
      </c>
      <c r="AN8" s="125">
        <f>数据!L8</f>
        <v>5.75</v>
      </c>
      <c r="AO8" s="125">
        <f>数据!M8</f>
        <v>20.7</v>
      </c>
      <c r="AP8" s="125">
        <f>数据!N8</f>
        <v>13.29</v>
      </c>
      <c r="AQ8" s="125">
        <f>数据!O8</f>
        <v>144.26</v>
      </c>
      <c r="AR8" s="125">
        <f>数据!P8</f>
        <v>45.13</v>
      </c>
      <c r="AS8" s="125">
        <f>数据!Q8</f>
        <v>34.22</v>
      </c>
      <c r="AT8" s="125">
        <f>数据!R8</f>
        <v>105.79</v>
      </c>
      <c r="AU8" s="125">
        <f>数据!S8</f>
        <v>15.49</v>
      </c>
      <c r="AV8" s="125">
        <f>数据!T8</f>
        <v>36.799999999999997</v>
      </c>
      <c r="AW8" s="125">
        <f>数据!U8</f>
        <v>48.35</v>
      </c>
      <c r="AX8" s="125">
        <f>数据!V8</f>
        <v>57.99</v>
      </c>
      <c r="AY8" s="125">
        <f>数据!W8</f>
        <v>56.69</v>
      </c>
      <c r="AZ8" s="125">
        <f>数据!X8</f>
        <v>30.22</v>
      </c>
      <c r="BA8" s="125">
        <f>数据!Y8</f>
        <v>20.77</v>
      </c>
      <c r="BB8" s="125">
        <f>数据!Z8</f>
        <v>15.3</v>
      </c>
      <c r="BC8" s="125">
        <f>数据!AA8</f>
        <v>80.150000000000006</v>
      </c>
      <c r="BD8" s="125">
        <f>数据!AB8</f>
        <v>50.7</v>
      </c>
      <c r="BE8" s="125">
        <f>数据!AC8</f>
        <v>25.41</v>
      </c>
      <c r="BF8" s="125">
        <f>数据!AD8</f>
        <v>49.47</v>
      </c>
      <c r="BG8" s="125">
        <f>数据!AE8</f>
        <v>68.930000000000007</v>
      </c>
      <c r="BH8" s="125"/>
    </row>
    <row r="9" spans="1:60">
      <c r="A9" s="129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30"/>
      <c r="Z9" s="121">
        <v>8</v>
      </c>
      <c r="AA9" s="124" t="str">
        <f t="shared" ca="1" si="0"/>
        <v>德银</v>
      </c>
      <c r="AB9" s="121">
        <v>8</v>
      </c>
      <c r="AC9" s="128">
        <f>数据!A9</f>
        <v>39904</v>
      </c>
      <c r="AD9" s="125">
        <f>数据!B9</f>
        <v>872.81</v>
      </c>
      <c r="AE9" s="125">
        <f>数据!C9</f>
        <v>125.83</v>
      </c>
      <c r="AF9" s="125">
        <f>数据!D9</f>
        <v>24.9</v>
      </c>
      <c r="AG9" s="125">
        <f>数据!E9</f>
        <v>38.94</v>
      </c>
      <c r="AH9" s="125">
        <f>数据!F9</f>
        <v>8.92</v>
      </c>
      <c r="AI9" s="125">
        <f>数据!G9</f>
        <v>3.05</v>
      </c>
      <c r="AJ9" s="125">
        <f>数据!H9</f>
        <v>64.819999999999993</v>
      </c>
      <c r="AK9" s="125">
        <f>数据!I9</f>
        <v>52.43</v>
      </c>
      <c r="AL9" s="125">
        <f>数据!J9</f>
        <v>11.62</v>
      </c>
      <c r="AM9" s="125">
        <f>数据!K9</f>
        <v>21.9</v>
      </c>
      <c r="AN9" s="125">
        <f>数据!L9</f>
        <v>5.98</v>
      </c>
      <c r="AO9" s="125">
        <f>数据!M9</f>
        <v>19.559999999999999</v>
      </c>
      <c r="AP9" s="125">
        <f>数据!N9</f>
        <v>12.47</v>
      </c>
      <c r="AQ9" s="125">
        <f>数据!O9</f>
        <v>127.89</v>
      </c>
      <c r="AR9" s="125">
        <f>数据!P9</f>
        <v>35.020000000000003</v>
      </c>
      <c r="AS9" s="125">
        <f>数据!Q9</f>
        <v>35.840000000000003</v>
      </c>
      <c r="AT9" s="125">
        <f>数据!R9</f>
        <v>102.2</v>
      </c>
      <c r="AU9" s="125">
        <f>数据!S9</f>
        <v>15.42</v>
      </c>
      <c r="AV9" s="125">
        <f>数据!T9</f>
        <v>32.909999999999997</v>
      </c>
      <c r="AW9" s="125">
        <f>数据!U9</f>
        <v>42.34</v>
      </c>
      <c r="AX9" s="125">
        <f>数据!V9</f>
        <v>52.39</v>
      </c>
      <c r="AY9" s="125">
        <f>数据!W9</f>
        <v>56.69</v>
      </c>
      <c r="AZ9" s="125">
        <f>数据!X9</f>
        <v>23.56</v>
      </c>
      <c r="BA9" s="125">
        <f>数据!Y9</f>
        <v>20.02</v>
      </c>
      <c r="BB9" s="125">
        <f>数据!Z9</f>
        <v>14.14</v>
      </c>
      <c r="BC9" s="125">
        <f>数据!AA9</f>
        <v>79.16</v>
      </c>
      <c r="BD9" s="125">
        <f>数据!AB9</f>
        <v>51.45</v>
      </c>
      <c r="BE9" s="125">
        <f>数据!AC9</f>
        <v>19.89</v>
      </c>
      <c r="BF9" s="125">
        <f>数据!AD9</f>
        <v>49.86</v>
      </c>
      <c r="BG9" s="125">
        <f>数据!AE9</f>
        <v>65.87</v>
      </c>
      <c r="BH9" s="125"/>
    </row>
    <row r="10" spans="1:60">
      <c r="A10" s="119"/>
      <c r="B10" s="134" t="s">
        <v>102</v>
      </c>
      <c r="C10" s="135" t="s">
        <v>103</v>
      </c>
      <c r="D10" s="136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30"/>
      <c r="Z10" s="121">
        <v>9</v>
      </c>
      <c r="AA10" s="124" t="str">
        <f t="shared" ca="1" si="0"/>
        <v>DELL</v>
      </c>
      <c r="AB10" s="121">
        <v>9</v>
      </c>
      <c r="AC10" s="128">
        <f>数据!A10</f>
        <v>39874</v>
      </c>
      <c r="AD10" s="125">
        <f>数据!B10</f>
        <v>797.87</v>
      </c>
      <c r="AE10" s="125">
        <f>数据!C10</f>
        <v>105.12</v>
      </c>
      <c r="AF10" s="125">
        <f>数据!D10</f>
        <v>13.28</v>
      </c>
      <c r="AG10" s="125">
        <f>数据!E10</f>
        <v>34.590000000000003</v>
      </c>
      <c r="AH10" s="125">
        <f>数据!F10</f>
        <v>6.81</v>
      </c>
      <c r="AI10" s="125">
        <f>数据!G10</f>
        <v>2.5299999999999998</v>
      </c>
      <c r="AJ10" s="125">
        <f>数据!H10</f>
        <v>65.94</v>
      </c>
      <c r="AK10" s="125">
        <f>数据!I10</f>
        <v>40.65</v>
      </c>
      <c r="AL10" s="125">
        <f>数据!J10</f>
        <v>9.48</v>
      </c>
      <c r="AM10" s="125">
        <f>数据!K10</f>
        <v>18.16</v>
      </c>
      <c r="AN10" s="125">
        <f>数据!L10</f>
        <v>2.63</v>
      </c>
      <c r="AO10" s="125">
        <f>数据!M10</f>
        <v>17.89</v>
      </c>
      <c r="AP10" s="125">
        <f>数据!N10</f>
        <v>9.9700000000000006</v>
      </c>
      <c r="AQ10" s="125">
        <f>数据!O10</f>
        <v>105.52</v>
      </c>
      <c r="AR10" s="125">
        <f>数据!P10</f>
        <v>27.76</v>
      </c>
      <c r="AS10" s="125">
        <f>数据!Q10</f>
        <v>31.94</v>
      </c>
      <c r="AT10" s="125">
        <f>数据!R10</f>
        <v>95.94</v>
      </c>
      <c r="AU10" s="125">
        <f>数据!S10</f>
        <v>14.68</v>
      </c>
      <c r="AV10" s="125">
        <f>数据!T10</f>
        <v>26.46</v>
      </c>
      <c r="AW10" s="125">
        <f>数据!U10</f>
        <v>43.22</v>
      </c>
      <c r="AX10" s="125">
        <f>数据!V10</f>
        <v>53.65</v>
      </c>
      <c r="AY10" s="125">
        <f>数据!W10</f>
        <v>48.93</v>
      </c>
      <c r="AZ10" s="125">
        <f>数据!X10</f>
        <v>22.62</v>
      </c>
      <c r="BA10" s="125">
        <f>数据!Y10</f>
        <v>18.149999999999999</v>
      </c>
      <c r="BB10" s="125">
        <f>数据!Z10</f>
        <v>11.26</v>
      </c>
      <c r="BC10" s="125">
        <f>数据!AA10</f>
        <v>63.3</v>
      </c>
      <c r="BD10" s="125">
        <f>数据!AB10</f>
        <v>48.38</v>
      </c>
      <c r="BE10" s="125">
        <f>数据!AC10</f>
        <v>14.16</v>
      </c>
      <c r="BF10" s="125">
        <f>数据!AD10</f>
        <v>51.54</v>
      </c>
      <c r="BG10" s="125">
        <f>数据!AE10</f>
        <v>67.290000000000006</v>
      </c>
      <c r="BH10" s="125"/>
    </row>
    <row r="11" spans="1:60">
      <c r="A11" s="119"/>
      <c r="B11" s="131" t="s">
        <v>48</v>
      </c>
      <c r="C11" s="132">
        <f>C4/C5</f>
        <v>5.3998894031028692</v>
      </c>
      <c r="D11" s="136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30"/>
      <c r="Z11" s="121">
        <v>10</v>
      </c>
      <c r="AA11" s="124" t="str">
        <f t="shared" ca="1" si="0"/>
        <v>迪斯尼</v>
      </c>
      <c r="AB11" s="121">
        <v>10</v>
      </c>
      <c r="AC11" s="128">
        <f>数据!A11</f>
        <v>39846</v>
      </c>
      <c r="AD11" s="125">
        <f>数据!B11</f>
        <v>735.09</v>
      </c>
      <c r="AE11" s="125">
        <f>数据!C11</f>
        <v>89.31</v>
      </c>
      <c r="AF11" s="125">
        <f>数据!D11</f>
        <v>11.75</v>
      </c>
      <c r="AG11" s="125">
        <f>数据!E11</f>
        <v>30.57</v>
      </c>
      <c r="AH11" s="125">
        <f>数据!F11</f>
        <v>3.93</v>
      </c>
      <c r="AI11" s="125">
        <f>数据!G11</f>
        <v>1.5</v>
      </c>
      <c r="AJ11" s="125">
        <f>数据!H11</f>
        <v>59.53</v>
      </c>
      <c r="AK11" s="125">
        <f>数据!I11</f>
        <v>25.56</v>
      </c>
      <c r="AL11" s="125">
        <f>数据!J11</f>
        <v>8.5299999999999994</v>
      </c>
      <c r="AM11" s="125">
        <f>数据!K11</f>
        <v>16.77</v>
      </c>
      <c r="AN11" s="125">
        <f>数据!L11</f>
        <v>2</v>
      </c>
      <c r="AO11" s="125">
        <f>数据!M11</f>
        <v>16.62</v>
      </c>
      <c r="AP11" s="125">
        <f>数据!N11</f>
        <v>8.39</v>
      </c>
      <c r="AQ11" s="125">
        <f>数据!O11</f>
        <v>90.65</v>
      </c>
      <c r="AR11" s="125">
        <f>数据!P11</f>
        <v>33.630000000000003</v>
      </c>
      <c r="AS11" s="125">
        <f>数据!Q11</f>
        <v>28.83</v>
      </c>
      <c r="AT11" s="125">
        <f>数据!R11</f>
        <v>91.13</v>
      </c>
      <c r="AU11" s="125">
        <f>数据!S11</f>
        <v>12.45</v>
      </c>
      <c r="AV11" s="125">
        <f>数据!T11</f>
        <v>22.75</v>
      </c>
      <c r="AW11" s="125">
        <f>数据!U11</f>
        <v>39.76</v>
      </c>
      <c r="AX11" s="125">
        <f>数据!V11</f>
        <v>51.37</v>
      </c>
      <c r="AY11" s="125">
        <f>数据!W11</f>
        <v>44.74</v>
      </c>
      <c r="AZ11" s="125">
        <f>数据!X11</f>
        <v>19.41</v>
      </c>
      <c r="BA11" s="125">
        <f>数据!Y11</f>
        <v>15.96</v>
      </c>
      <c r="BB11" s="125">
        <f>数据!Z11</f>
        <v>9.0299999999999994</v>
      </c>
      <c r="BC11" s="125">
        <f>数据!AA11</f>
        <v>63.14</v>
      </c>
      <c r="BD11" s="125">
        <f>数据!AB11</f>
        <v>40.479999999999997</v>
      </c>
      <c r="BE11" s="125">
        <f>数据!AC11</f>
        <v>12.03</v>
      </c>
      <c r="BF11" s="125">
        <f>数据!AD11</f>
        <v>48.44</v>
      </c>
      <c r="BG11" s="125">
        <f>数据!AE11</f>
        <v>67.09</v>
      </c>
      <c r="BH11" s="125"/>
    </row>
    <row r="12" spans="1:60">
      <c r="A12" s="129"/>
      <c r="B12" s="131" t="s">
        <v>101</v>
      </c>
      <c r="C12" s="137">
        <v>0.05</v>
      </c>
      <c r="D12" s="136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30"/>
      <c r="Z12" s="121">
        <v>11</v>
      </c>
      <c r="AA12" s="124" t="str">
        <f t="shared" ca="1" si="0"/>
        <v>福特</v>
      </c>
      <c r="AB12" s="121">
        <v>11</v>
      </c>
      <c r="AC12" s="128">
        <f>数据!A12</f>
        <v>39815</v>
      </c>
      <c r="AD12" s="125">
        <f>数据!B12</f>
        <v>825.88</v>
      </c>
      <c r="AE12" s="125">
        <f>数据!C12</f>
        <v>90.13</v>
      </c>
      <c r="AF12" s="125">
        <f>数据!D12</f>
        <v>16.3</v>
      </c>
      <c r="AG12" s="125">
        <f>数据!E12</f>
        <v>40.729999999999997</v>
      </c>
      <c r="AH12" s="125">
        <f>数据!F12</f>
        <v>6.55</v>
      </c>
      <c r="AI12" s="125">
        <f>数据!G12</f>
        <v>3.55</v>
      </c>
      <c r="AJ12" s="125">
        <f>数据!H12</f>
        <v>68.52</v>
      </c>
      <c r="AK12" s="125">
        <f>数据!I12</f>
        <v>25.65</v>
      </c>
      <c r="AL12" s="125">
        <f>数据!J12</f>
        <v>9.5</v>
      </c>
      <c r="AM12" s="125">
        <f>数据!K12</f>
        <v>20.68</v>
      </c>
      <c r="AN12" s="125">
        <f>数据!L12</f>
        <v>1.87</v>
      </c>
      <c r="AO12" s="125">
        <f>数据!M12</f>
        <v>18.260000000000002</v>
      </c>
      <c r="AP12" s="125">
        <f>数据!N12</f>
        <v>11.62</v>
      </c>
      <c r="AQ12" s="125">
        <f>数据!O12</f>
        <v>79.91</v>
      </c>
      <c r="AR12" s="125">
        <f>数据!P12</f>
        <v>37.53</v>
      </c>
      <c r="AS12" s="125">
        <f>数据!Q12</f>
        <v>34.51</v>
      </c>
      <c r="AT12" s="125">
        <f>数据!R12</f>
        <v>90.26</v>
      </c>
      <c r="AU12" s="125">
        <f>数据!S12</f>
        <v>12.47</v>
      </c>
      <c r="AV12" s="125">
        <f>数据!T12</f>
        <v>25.4</v>
      </c>
      <c r="AW12" s="125">
        <f>数据!U12</f>
        <v>41.57</v>
      </c>
      <c r="AX12" s="125">
        <f>数据!V12</f>
        <v>56.52</v>
      </c>
      <c r="AY12" s="125">
        <f>数据!W12</f>
        <v>52.37</v>
      </c>
      <c r="AZ12" s="125">
        <f>数据!X12</f>
        <v>20.100000000000001</v>
      </c>
      <c r="BA12" s="125">
        <f>数据!Y12</f>
        <v>16.78</v>
      </c>
      <c r="BB12" s="125">
        <f>数据!Z12</f>
        <v>11.84</v>
      </c>
      <c r="BC12" s="125">
        <f>数据!AA12</f>
        <v>63.51</v>
      </c>
      <c r="BD12" s="125">
        <f>数据!AB12</f>
        <v>41.33</v>
      </c>
      <c r="BE12" s="125">
        <f>数据!AC12</f>
        <v>18.45</v>
      </c>
      <c r="BF12" s="125">
        <f>数据!AD12</f>
        <v>46.35</v>
      </c>
      <c r="BG12" s="125">
        <f>数据!AE12</f>
        <v>75.19</v>
      </c>
      <c r="BH12" s="125"/>
    </row>
    <row r="13" spans="1:60">
      <c r="A13" s="119"/>
      <c r="B13" s="131" t="s">
        <v>38</v>
      </c>
      <c r="C13" s="132">
        <f>TINV(C12,D7-1)</f>
        <v>2.0024654592910065</v>
      </c>
      <c r="D13" s="136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30"/>
      <c r="Z13" s="121">
        <v>12</v>
      </c>
      <c r="AA13" s="124" t="str">
        <f t="shared" ca="1" si="0"/>
        <v>忠诚4N1</v>
      </c>
      <c r="AB13" s="121">
        <v>12</v>
      </c>
      <c r="AC13" s="128">
        <f>数据!A13</f>
        <v>39783</v>
      </c>
      <c r="AD13" s="125">
        <f>数据!B13</f>
        <v>903.25</v>
      </c>
      <c r="AE13" s="125">
        <f>数据!C13</f>
        <v>85.35</v>
      </c>
      <c r="AF13" s="125">
        <f>数据!D13</f>
        <v>17.920000000000002</v>
      </c>
      <c r="AG13" s="125">
        <f>数据!E13</f>
        <v>41.07</v>
      </c>
      <c r="AH13" s="125">
        <f>数据!F13</f>
        <v>14.02</v>
      </c>
      <c r="AI13" s="125">
        <f>数据!G13</f>
        <v>6.69</v>
      </c>
      <c r="AJ13" s="125">
        <f>数据!H13</f>
        <v>71.87</v>
      </c>
      <c r="AK13" s="125">
        <f>数据!I13</f>
        <v>40.69</v>
      </c>
      <c r="AL13" s="125">
        <f>数据!J13</f>
        <v>10.24</v>
      </c>
      <c r="AM13" s="125">
        <f>数据!K13</f>
        <v>22.69</v>
      </c>
      <c r="AN13" s="125">
        <f>数据!L13</f>
        <v>2.29</v>
      </c>
      <c r="AO13" s="125">
        <f>数据!M13</f>
        <v>19.809999999999999</v>
      </c>
      <c r="AP13" s="125">
        <f>数据!N13</f>
        <v>15.52</v>
      </c>
      <c r="AQ13" s="125">
        <f>数据!O13</f>
        <v>83.54</v>
      </c>
      <c r="AR13" s="125">
        <f>数据!P13</f>
        <v>47.03</v>
      </c>
      <c r="AS13" s="125">
        <f>数据!Q13</f>
        <v>36.04</v>
      </c>
      <c r="AT13" s="125">
        <f>数据!R13</f>
        <v>82.88</v>
      </c>
      <c r="AU13" s="125">
        <f>数据!S13</f>
        <v>14.18</v>
      </c>
      <c r="AV13" s="125">
        <f>数据!T13</f>
        <v>31.01</v>
      </c>
      <c r="AW13" s="125">
        <f>数据!U13</f>
        <v>44.06</v>
      </c>
      <c r="AX13" s="125">
        <f>数据!V13</f>
        <v>60.58</v>
      </c>
      <c r="AY13" s="125">
        <f>数据!W13</f>
        <v>56.02</v>
      </c>
      <c r="AZ13" s="125">
        <f>数据!X13</f>
        <v>15.72</v>
      </c>
      <c r="BA13" s="125">
        <f>数据!Y13</f>
        <v>19.079999999999998</v>
      </c>
      <c r="BB13" s="125">
        <f>数据!Z13</f>
        <v>15.05</v>
      </c>
      <c r="BC13" s="125">
        <f>数据!AA13</f>
        <v>65.44</v>
      </c>
      <c r="BD13" s="125">
        <f>数据!AB13</f>
        <v>53.65</v>
      </c>
      <c r="BE13" s="125">
        <f>数据!AC13</f>
        <v>28.77</v>
      </c>
      <c r="BF13" s="125">
        <f>数据!AD13</f>
        <v>55.14</v>
      </c>
      <c r="BG13" s="125">
        <f>数据!AE13</f>
        <v>78.48</v>
      </c>
      <c r="BH13" s="125"/>
    </row>
    <row r="14" spans="1:60">
      <c r="A14" s="119"/>
      <c r="B14" s="131" t="s">
        <v>49</v>
      </c>
      <c r="C14" s="132">
        <f>TDIST(ABS(C11),$D$7-1,2)</f>
        <v>1.3501033148953242E-6</v>
      </c>
      <c r="D14" s="136"/>
      <c r="X14" s="121"/>
      <c r="Y14" s="130"/>
      <c r="Z14" s="121">
        <v>13</v>
      </c>
      <c r="AA14" s="124" t="str">
        <f t="shared" ca="1" si="0"/>
        <v>GE</v>
      </c>
      <c r="AB14" s="121">
        <v>13</v>
      </c>
      <c r="AC14" s="128">
        <f>数据!A14</f>
        <v>39755</v>
      </c>
      <c r="AD14" s="125">
        <f>数据!B14</f>
        <v>896.24</v>
      </c>
      <c r="AE14" s="125">
        <f>数据!C14</f>
        <v>92.67</v>
      </c>
      <c r="AF14" s="125">
        <f>数据!D14</f>
        <v>22.51</v>
      </c>
      <c r="AG14" s="125">
        <f>数据!E14</f>
        <v>41.03</v>
      </c>
      <c r="AH14" s="125">
        <f>数据!F14</f>
        <v>15.82</v>
      </c>
      <c r="AI14" s="125">
        <f>数据!G14</f>
        <v>8.27</v>
      </c>
      <c r="AJ14" s="125">
        <f>数据!H14</f>
        <v>76.77</v>
      </c>
      <c r="AK14" s="125">
        <f>数据!I14</f>
        <v>35.659999999999997</v>
      </c>
      <c r="AL14" s="125">
        <f>数据!J14</f>
        <v>11.17</v>
      </c>
      <c r="AM14" s="125">
        <f>数据!K14</f>
        <v>22.19</v>
      </c>
      <c r="AN14" s="125">
        <f>数据!L14</f>
        <v>2.69</v>
      </c>
      <c r="AO14" s="125">
        <f>数据!M14</f>
        <v>19.22</v>
      </c>
      <c r="AP14" s="125">
        <f>数据!N14</f>
        <v>16.14</v>
      </c>
      <c r="AQ14" s="125">
        <f>数据!O14</f>
        <v>78.19</v>
      </c>
      <c r="AR14" s="125">
        <f>数据!P14</f>
        <v>52.54</v>
      </c>
      <c r="AS14" s="125">
        <f>数据!Q14</f>
        <v>34.96</v>
      </c>
      <c r="AT14" s="125">
        <f>数据!R14</f>
        <v>80.36</v>
      </c>
      <c r="AU14" s="125">
        <f>数据!S14</f>
        <v>13.34</v>
      </c>
      <c r="AV14" s="125">
        <f>数据!T14</f>
        <v>31.14</v>
      </c>
      <c r="AW14" s="125">
        <f>数据!U14</f>
        <v>45.61</v>
      </c>
      <c r="AX14" s="125">
        <f>数据!V14</f>
        <v>57.23</v>
      </c>
      <c r="AY14" s="125">
        <f>数据!W14</f>
        <v>65.16</v>
      </c>
      <c r="AZ14" s="125">
        <f>数据!X14</f>
        <v>14.46</v>
      </c>
      <c r="BA14" s="125">
        <f>数据!Y14</f>
        <v>19.84</v>
      </c>
      <c r="BB14" s="125">
        <f>数据!Z14</f>
        <v>13.67</v>
      </c>
      <c r="BC14" s="125">
        <f>数据!AA14</f>
        <v>63.1</v>
      </c>
      <c r="BD14" s="125">
        <f>数据!AB14</f>
        <v>56.02</v>
      </c>
      <c r="BE14" s="125">
        <f>数据!AC14</f>
        <v>28.19</v>
      </c>
      <c r="BF14" s="125">
        <f>数据!AD14</f>
        <v>54.73</v>
      </c>
      <c r="BG14" s="125">
        <f>数据!AE14</f>
        <v>78.790000000000006</v>
      </c>
      <c r="BH14" s="125"/>
    </row>
    <row r="15" spans="1:60">
      <c r="A15" s="129"/>
      <c r="B15" s="131" t="s">
        <v>39</v>
      </c>
      <c r="C15" s="138" t="b">
        <f>C11&gt;C13</f>
        <v>1</v>
      </c>
      <c r="X15" s="121"/>
      <c r="Y15" s="130"/>
      <c r="Z15" s="121">
        <v>14</v>
      </c>
      <c r="AA15" s="124" t="str">
        <f t="shared" ca="1" si="0"/>
        <v>高盛</v>
      </c>
      <c r="AB15" s="121">
        <v>14</v>
      </c>
      <c r="AC15" s="128">
        <f>数据!A15</f>
        <v>39722</v>
      </c>
      <c r="AD15" s="125">
        <f>数据!B15</f>
        <v>968.75</v>
      </c>
      <c r="AE15" s="125">
        <f>数据!C15</f>
        <v>107.59</v>
      </c>
      <c r="AF15" s="125">
        <f>数据!D15</f>
        <v>26.56</v>
      </c>
      <c r="AG15" s="125">
        <f>数据!E15</f>
        <v>50.08</v>
      </c>
      <c r="AH15" s="125">
        <f>数据!F15</f>
        <v>23.53</v>
      </c>
      <c r="AI15" s="125">
        <f>数据!G15</f>
        <v>13.62</v>
      </c>
      <c r="AJ15" s="125">
        <f>数据!H15</f>
        <v>71.86</v>
      </c>
      <c r="AK15" s="125">
        <f>数据!I15</f>
        <v>37.979999999999997</v>
      </c>
      <c r="AL15" s="125">
        <f>数据!J15</f>
        <v>12.2</v>
      </c>
      <c r="AM15" s="125">
        <f>数据!K15</f>
        <v>25.53</v>
      </c>
      <c r="AN15" s="125">
        <f>数据!L15</f>
        <v>2.19</v>
      </c>
      <c r="AO15" s="125">
        <f>数据!M15</f>
        <v>20.49</v>
      </c>
      <c r="AP15" s="125">
        <f>数据!N15</f>
        <v>18.34</v>
      </c>
      <c r="AQ15" s="125">
        <f>数据!O15</f>
        <v>91.56</v>
      </c>
      <c r="AR15" s="125">
        <f>数据!P15</f>
        <v>56.03</v>
      </c>
      <c r="AS15" s="125">
        <f>数据!Q15</f>
        <v>37.93</v>
      </c>
      <c r="AT15" s="125">
        <f>数据!R15</f>
        <v>91.05</v>
      </c>
      <c r="AU15" s="125">
        <f>数据!S15</f>
        <v>15.37</v>
      </c>
      <c r="AV15" s="125">
        <f>数据!T15</f>
        <v>40.57</v>
      </c>
      <c r="AW15" s="125">
        <f>数据!U15</f>
        <v>42.52</v>
      </c>
      <c r="AX15" s="125">
        <f>数据!V15</f>
        <v>55.93</v>
      </c>
      <c r="AY15" s="125">
        <f>数据!W15</f>
        <v>62.1</v>
      </c>
      <c r="AZ15" s="125">
        <f>数据!X15</f>
        <v>17.12</v>
      </c>
      <c r="BA15" s="125">
        <f>数据!Y15</f>
        <v>21.77</v>
      </c>
      <c r="BB15" s="125">
        <f>数据!Z15</f>
        <v>14.65</v>
      </c>
      <c r="BC15" s="125">
        <f>数据!AA15</f>
        <v>76.09</v>
      </c>
      <c r="BD15" s="125">
        <f>数据!AB15</f>
        <v>50.88</v>
      </c>
      <c r="BE15" s="125">
        <f>数据!AC15</f>
        <v>32.909999999999997</v>
      </c>
      <c r="BF15" s="125">
        <f>数据!AD15</f>
        <v>54.66</v>
      </c>
      <c r="BG15" s="125">
        <f>数据!AE15</f>
        <v>72.45</v>
      </c>
      <c r="BH15" s="125"/>
    </row>
    <row r="16" spans="1:60">
      <c r="A16" s="119"/>
      <c r="B16" s="131" t="str">
        <f>100-$C$12*100&amp;"%"&amp;"置信区间下限"</f>
        <v>95%置信区间下限</v>
      </c>
      <c r="C16" s="132">
        <f>C4-C13*C5</f>
        <v>0.95211610639295607</v>
      </c>
      <c r="X16" s="121"/>
      <c r="Y16" s="130"/>
      <c r="Z16" s="121">
        <v>15</v>
      </c>
      <c r="AA16" s="124" t="str">
        <f t="shared" ca="1" si="0"/>
        <v>汇丰</v>
      </c>
      <c r="AB16" s="121">
        <v>15</v>
      </c>
      <c r="AC16" s="128">
        <f>数据!A16</f>
        <v>39693</v>
      </c>
      <c r="AD16" s="125">
        <f>数据!B16</f>
        <v>1166.3599999999999</v>
      </c>
      <c r="AE16" s="125">
        <f>数据!C16</f>
        <v>113.66</v>
      </c>
      <c r="AF16" s="125">
        <f>数据!D16</f>
        <v>34.049999999999997</v>
      </c>
      <c r="AG16" s="125">
        <f>数据!E16</f>
        <v>54.79</v>
      </c>
      <c r="AH16" s="125">
        <f>数据!F16</f>
        <v>34.08</v>
      </c>
      <c r="AI16" s="125">
        <f>数据!G16</f>
        <v>20.21</v>
      </c>
      <c r="AJ16" s="125">
        <f>数据!H16</f>
        <v>79.45</v>
      </c>
      <c r="AK16" s="125">
        <f>数据!I16</f>
        <v>72.790000000000006</v>
      </c>
      <c r="AL16" s="125">
        <f>数据!J16</f>
        <v>16.48</v>
      </c>
      <c r="AM16" s="125">
        <f>数据!K16</f>
        <v>30.24</v>
      </c>
      <c r="AN16" s="125">
        <f>数据!L16</f>
        <v>5.2</v>
      </c>
      <c r="AO16" s="125">
        <f>数据!M16</f>
        <v>24.28</v>
      </c>
      <c r="AP16" s="125">
        <f>数据!N16</f>
        <v>23.96</v>
      </c>
      <c r="AQ16" s="125">
        <f>数据!O16</f>
        <v>126.32</v>
      </c>
      <c r="AR16" s="125">
        <f>数据!P16</f>
        <v>76.77</v>
      </c>
      <c r="AS16" s="125">
        <f>数据!Q16</f>
        <v>45.82</v>
      </c>
      <c r="AT16" s="125">
        <f>数据!R16</f>
        <v>114.55</v>
      </c>
      <c r="AU16" s="125">
        <f>数据!S16</f>
        <v>17.96</v>
      </c>
      <c r="AV16" s="125">
        <f>数据!T16</f>
        <v>45.58</v>
      </c>
      <c r="AW16" s="125">
        <f>数据!U16</f>
        <v>51.03</v>
      </c>
      <c r="AX16" s="125">
        <f>数据!V16</f>
        <v>59.57</v>
      </c>
      <c r="AY16" s="125">
        <f>数据!W16</f>
        <v>65.97</v>
      </c>
      <c r="AZ16" s="125">
        <f>数据!X16</f>
        <v>22.26</v>
      </c>
      <c r="BA16" s="125">
        <f>数据!Y16</f>
        <v>26.02</v>
      </c>
      <c r="BB16" s="125">
        <f>数据!Z16</f>
        <v>18</v>
      </c>
      <c r="BC16" s="125">
        <f>数据!AA16</f>
        <v>85.8</v>
      </c>
      <c r="BD16" s="125">
        <f>数据!AB16</f>
        <v>60.63</v>
      </c>
      <c r="BE16" s="125">
        <f>数据!AC16</f>
        <v>36.270000000000003</v>
      </c>
      <c r="BF16" s="125">
        <f>数据!AD16</f>
        <v>58.66</v>
      </c>
      <c r="BG16" s="125">
        <f>数据!AE16</f>
        <v>75.91</v>
      </c>
      <c r="BH16" s="125"/>
    </row>
    <row r="17" spans="1:60">
      <c r="A17" s="119"/>
      <c r="B17" s="131" t="str">
        <f>100-$C$12*100&amp;"%"&amp;"置信区间上限"</f>
        <v>95%置信区间上限</v>
      </c>
      <c r="C17" s="132">
        <f>C4+C13*C5</f>
        <v>2.0744839049476336</v>
      </c>
      <c r="X17" s="121"/>
      <c r="Y17" s="130"/>
      <c r="Z17" s="121">
        <v>16</v>
      </c>
      <c r="AA17" s="124" t="str">
        <f t="shared" ca="1" si="0"/>
        <v>惠普</v>
      </c>
      <c r="AB17" s="121">
        <v>16</v>
      </c>
      <c r="AC17" s="128">
        <f>数据!A17</f>
        <v>39661</v>
      </c>
      <c r="AD17" s="125">
        <f>数据!B17</f>
        <v>1282.83</v>
      </c>
      <c r="AE17" s="125">
        <f>数据!C17</f>
        <v>169.53</v>
      </c>
      <c r="AF17" s="125">
        <f>数据!D17</f>
        <v>38.130000000000003</v>
      </c>
      <c r="AG17" s="125">
        <f>数据!E17</f>
        <v>62.64</v>
      </c>
      <c r="AH17" s="125">
        <f>数据!F17</f>
        <v>29.72</v>
      </c>
      <c r="AI17" s="125">
        <f>数据!G17</f>
        <v>18.71</v>
      </c>
      <c r="AJ17" s="125">
        <f>数据!H17</f>
        <v>83.15</v>
      </c>
      <c r="AK17" s="125">
        <f>数据!I17</f>
        <v>84.87</v>
      </c>
      <c r="AL17" s="125">
        <f>数据!J17</f>
        <v>21.73</v>
      </c>
      <c r="AM17" s="125">
        <f>数据!K17</f>
        <v>31.87</v>
      </c>
      <c r="AN17" s="125">
        <f>数据!L17</f>
        <v>4.46</v>
      </c>
      <c r="AO17" s="125">
        <f>数据!M17</f>
        <v>26.55</v>
      </c>
      <c r="AP17" s="125">
        <f>数据!N17</f>
        <v>26.06</v>
      </c>
      <c r="AQ17" s="125">
        <f>数据!O17</f>
        <v>161.82</v>
      </c>
      <c r="AR17" s="125">
        <f>数据!P17</f>
        <v>74.75</v>
      </c>
      <c r="AS17" s="125">
        <f>数据!Q17</f>
        <v>46.41</v>
      </c>
      <c r="AT17" s="125">
        <f>数据!R17</f>
        <v>119.22</v>
      </c>
      <c r="AU17" s="125">
        <f>数据!S17</f>
        <v>21.92</v>
      </c>
      <c r="AV17" s="125">
        <f>数据!T17</f>
        <v>37.57</v>
      </c>
      <c r="AW17" s="125">
        <f>数据!U17</f>
        <v>49.89</v>
      </c>
      <c r="AX17" s="125">
        <f>数据!V17</f>
        <v>59.86</v>
      </c>
      <c r="AY17" s="125">
        <f>数据!W17</f>
        <v>69.150000000000006</v>
      </c>
      <c r="AZ17" s="125">
        <f>数据!X17</f>
        <v>39.520000000000003</v>
      </c>
      <c r="BA17" s="125">
        <f>数据!Y17</f>
        <v>26.6</v>
      </c>
      <c r="BB17" s="125">
        <f>数据!Z17</f>
        <v>24.29</v>
      </c>
      <c r="BC17" s="125">
        <f>数据!AA17</f>
        <v>89.59</v>
      </c>
      <c r="BD17" s="125">
        <f>数据!AB17</f>
        <v>61.82</v>
      </c>
      <c r="BE17" s="125">
        <f>数据!AC17</f>
        <v>29.26</v>
      </c>
      <c r="BF17" s="125">
        <f>数据!AD17</f>
        <v>57.85</v>
      </c>
      <c r="BG17" s="125">
        <f>数据!AE17</f>
        <v>78.209999999999994</v>
      </c>
      <c r="BH17" s="125"/>
    </row>
    <row r="18" spans="1:60">
      <c r="A18" s="129"/>
      <c r="X18" s="121"/>
      <c r="Y18" s="130"/>
      <c r="Z18" s="121">
        <v>17</v>
      </c>
      <c r="AA18" s="124" t="str">
        <f t="shared" ca="1" si="0"/>
        <v>IBM</v>
      </c>
      <c r="AB18" s="121">
        <v>17</v>
      </c>
      <c r="AC18" s="128">
        <f>数据!A18</f>
        <v>39630</v>
      </c>
      <c r="AD18" s="125">
        <f>数据!B18</f>
        <v>1267.3800000000001</v>
      </c>
      <c r="AE18" s="125">
        <f>数据!C18</f>
        <v>158.94999999999999</v>
      </c>
      <c r="AF18" s="125">
        <f>数据!D18</f>
        <v>35.67</v>
      </c>
      <c r="AG18" s="125">
        <f>数据!E18</f>
        <v>58.03</v>
      </c>
      <c r="AH18" s="125">
        <f>数据!F18</f>
        <v>31.4</v>
      </c>
      <c r="AI18" s="125">
        <f>数据!G18</f>
        <v>18.41</v>
      </c>
      <c r="AJ18" s="125">
        <f>数据!H18</f>
        <v>80.849999999999994</v>
      </c>
      <c r="AK18" s="125">
        <f>数据!I18</f>
        <v>92.18</v>
      </c>
      <c r="AL18" s="125">
        <f>数据!J18</f>
        <v>24.57</v>
      </c>
      <c r="AM18" s="125">
        <f>数据!K18</f>
        <v>29.9</v>
      </c>
      <c r="AN18" s="125">
        <f>数据!L18</f>
        <v>4.8</v>
      </c>
      <c r="AO18" s="125">
        <f>数据!M18</f>
        <v>26.4</v>
      </c>
      <c r="AP18" s="125">
        <f>数据!N18</f>
        <v>26.23</v>
      </c>
      <c r="AQ18" s="125">
        <f>数据!O18</f>
        <v>181.62</v>
      </c>
      <c r="AR18" s="125">
        <f>数据!P18</f>
        <v>77.45</v>
      </c>
      <c r="AS18" s="125">
        <f>数据!Q18</f>
        <v>44.32</v>
      </c>
      <c r="AT18" s="125">
        <f>数据!R18</f>
        <v>124.85</v>
      </c>
      <c r="AU18" s="125">
        <f>数据!S18</f>
        <v>21.14</v>
      </c>
      <c r="AV18" s="125">
        <f>数据!T18</f>
        <v>39.659999999999997</v>
      </c>
      <c r="AW18" s="125">
        <f>数据!U18</f>
        <v>49.35</v>
      </c>
      <c r="AX18" s="125">
        <f>数据!V18</f>
        <v>57.38</v>
      </c>
      <c r="AY18" s="125">
        <f>数据!W18</f>
        <v>67.5</v>
      </c>
      <c r="AZ18" s="125">
        <f>数据!X18</f>
        <v>38.21</v>
      </c>
      <c r="BA18" s="125">
        <f>数据!Y18</f>
        <v>24.97</v>
      </c>
      <c r="BB18" s="125">
        <f>数据!Z18</f>
        <v>26.36</v>
      </c>
      <c r="BC18" s="125">
        <f>数据!AA18</f>
        <v>86.05</v>
      </c>
      <c r="BD18" s="125">
        <f>数据!AB18</f>
        <v>60.38</v>
      </c>
      <c r="BE18" s="125">
        <f>数据!AC18</f>
        <v>28.94</v>
      </c>
      <c r="BF18" s="125">
        <f>数据!AD18</f>
        <v>57.18</v>
      </c>
      <c r="BG18" s="125">
        <f>数据!AE18</f>
        <v>78.22</v>
      </c>
      <c r="BH18" s="125"/>
    </row>
    <row r="19" spans="1:60">
      <c r="A19" s="119"/>
      <c r="C19" s="119" t="s">
        <v>143</v>
      </c>
      <c r="D19" s="119" t="str">
        <f ca="1">OFFSET(AC1,0,C2)</f>
        <v>苹果</v>
      </c>
      <c r="E19" s="119" t="s">
        <v>35</v>
      </c>
      <c r="X19" s="121"/>
      <c r="Y19" s="130"/>
      <c r="Z19" s="121">
        <v>18</v>
      </c>
      <c r="AA19" s="124" t="str">
        <f t="shared" ca="1" si="0"/>
        <v>英特尔</v>
      </c>
      <c r="AB19" s="121">
        <v>18</v>
      </c>
      <c r="AC19" s="128">
        <f>数据!A19</f>
        <v>39601</v>
      </c>
      <c r="AD19" s="125">
        <f>数据!B19</f>
        <v>1280</v>
      </c>
      <c r="AE19" s="125">
        <f>数据!C19</f>
        <v>167.44</v>
      </c>
      <c r="AF19" s="125">
        <f>数据!D19</f>
        <v>36.04</v>
      </c>
      <c r="AG19" s="125">
        <f>数据!E19</f>
        <v>62.4</v>
      </c>
      <c r="AH19" s="125">
        <f>数据!F19</f>
        <v>22.78</v>
      </c>
      <c r="AI19" s="125">
        <f>数据!G19</f>
        <v>16.23</v>
      </c>
      <c r="AJ19" s="125">
        <f>数据!H19</f>
        <v>94.78</v>
      </c>
      <c r="AK19" s="125">
        <f>数据!I19</f>
        <v>85.35</v>
      </c>
      <c r="AL19" s="125">
        <f>数据!J19</f>
        <v>21.88</v>
      </c>
      <c r="AM19" s="125">
        <f>数据!K19</f>
        <v>30.74</v>
      </c>
      <c r="AN19" s="125">
        <f>数据!L19</f>
        <v>4.8099999999999996</v>
      </c>
      <c r="AO19" s="125">
        <f>数据!M19</f>
        <v>26.69</v>
      </c>
      <c r="AP19" s="125">
        <f>数据!N19</f>
        <v>24.75</v>
      </c>
      <c r="AQ19" s="125">
        <f>数据!O19</f>
        <v>172.27</v>
      </c>
      <c r="AR19" s="125">
        <f>数据!P19</f>
        <v>72</v>
      </c>
      <c r="AS19" s="125">
        <f>数据!Q19</f>
        <v>43.73</v>
      </c>
      <c r="AT19" s="125">
        <f>数据!R19</f>
        <v>115.63</v>
      </c>
      <c r="AU19" s="125">
        <f>数据!S19</f>
        <v>20.46</v>
      </c>
      <c r="AV19" s="125">
        <f>数据!T19</f>
        <v>33.119999999999997</v>
      </c>
      <c r="AW19" s="125">
        <f>数据!U19</f>
        <v>49.81</v>
      </c>
      <c r="AX19" s="125">
        <f>数据!V19</f>
        <v>53.95</v>
      </c>
      <c r="AY19" s="125">
        <f>数据!W19</f>
        <v>66.739999999999995</v>
      </c>
      <c r="AZ19" s="125">
        <f>数据!X19</f>
        <v>34.659999999999997</v>
      </c>
      <c r="BA19" s="125">
        <f>数据!Y19</f>
        <v>26.71</v>
      </c>
      <c r="BB19" s="125">
        <f>数据!Z19</f>
        <v>23.64</v>
      </c>
      <c r="BC19" s="125">
        <f>数据!AA19</f>
        <v>94</v>
      </c>
      <c r="BD19" s="125">
        <f>数据!AB19</f>
        <v>58.84</v>
      </c>
      <c r="BE19" s="125">
        <f>数据!AC19</f>
        <v>22.71</v>
      </c>
      <c r="BF19" s="125">
        <f>数据!AD19</f>
        <v>54.82</v>
      </c>
      <c r="BG19" s="125">
        <f>数据!AE19</f>
        <v>85.71</v>
      </c>
      <c r="BH19" s="125"/>
    </row>
    <row r="20" spans="1:60">
      <c r="A20" s="119"/>
      <c r="B20" s="131" t="s">
        <v>160</v>
      </c>
      <c r="C20" s="139">
        <f>MAX($E$41:$E$52)</f>
        <v>9.3925075513554779E-2</v>
      </c>
      <c r="D20" s="139">
        <f>MAX($F$41:$F$52)</f>
        <v>0.19701293759512928</v>
      </c>
      <c r="E20" s="139">
        <f>D20-C20</f>
        <v>0.1030878620815745</v>
      </c>
      <c r="X20" s="121"/>
      <c r="Y20" s="130"/>
      <c r="Z20" s="121">
        <v>19</v>
      </c>
      <c r="AA20" s="124" t="str">
        <f t="shared" ca="1" si="0"/>
        <v>摩根大通</v>
      </c>
      <c r="AB20" s="121">
        <v>19</v>
      </c>
      <c r="AC20" s="128">
        <f>数据!A20</f>
        <v>39569</v>
      </c>
      <c r="AD20" s="125">
        <f>数据!B20</f>
        <v>1400.38</v>
      </c>
      <c r="AE20" s="125">
        <f>数据!C20</f>
        <v>188.75</v>
      </c>
      <c r="AF20" s="125">
        <f>数据!D20</f>
        <v>44.35</v>
      </c>
      <c r="AG20" s="125">
        <f>数据!E20</f>
        <v>78.59</v>
      </c>
      <c r="AH20" s="125">
        <f>数据!F20</f>
        <v>31.84</v>
      </c>
      <c r="AI20" s="125">
        <f>数据!G20</f>
        <v>21.2</v>
      </c>
      <c r="AJ20" s="125">
        <f>数据!H20</f>
        <v>94.8</v>
      </c>
      <c r="AK20" s="125">
        <f>数据!I20</f>
        <v>106.47</v>
      </c>
      <c r="AL20" s="125">
        <f>数据!J20</f>
        <v>23.06</v>
      </c>
      <c r="AM20" s="125">
        <f>数据!K20</f>
        <v>33.1</v>
      </c>
      <c r="AN20" s="125">
        <f>数据!L20</f>
        <v>6.8</v>
      </c>
      <c r="AO20" s="125">
        <f>数据!M20</f>
        <v>28.73</v>
      </c>
      <c r="AP20" s="125">
        <f>数据!N20</f>
        <v>28.17</v>
      </c>
      <c r="AQ20" s="125">
        <f>数据!O20</f>
        <v>173.76</v>
      </c>
      <c r="AR20" s="125">
        <f>数据!P20</f>
        <v>79.05</v>
      </c>
      <c r="AS20" s="125">
        <f>数据!Q20</f>
        <v>46.47</v>
      </c>
      <c r="AT20" s="125">
        <f>数据!R20</f>
        <v>126.27</v>
      </c>
      <c r="AU20" s="125">
        <f>数据!S20</f>
        <v>22.08</v>
      </c>
      <c r="AV20" s="125">
        <f>数据!T20</f>
        <v>41.5</v>
      </c>
      <c r="AW20" s="125">
        <f>数据!U20</f>
        <v>54.51</v>
      </c>
      <c r="AX20" s="125">
        <f>数据!V20</f>
        <v>56.56</v>
      </c>
      <c r="AY20" s="125">
        <f>数据!W20</f>
        <v>74.38</v>
      </c>
      <c r="AZ20" s="125">
        <f>数据!X20</f>
        <v>42.5</v>
      </c>
      <c r="BA20" s="125">
        <f>数据!Y20</f>
        <v>27.5</v>
      </c>
      <c r="BB20" s="125">
        <f>数据!Z20</f>
        <v>27.41</v>
      </c>
      <c r="BC20" s="125">
        <f>数据!AA20</f>
        <v>102.05</v>
      </c>
      <c r="BD20" s="125">
        <f>数据!AB20</f>
        <v>67.98</v>
      </c>
      <c r="BE20" s="125">
        <f>数据!AC20</f>
        <v>26.36</v>
      </c>
      <c r="BF20" s="125">
        <f>数据!AD20</f>
        <v>56.32</v>
      </c>
      <c r="BG20" s="125">
        <f>数据!AE20</f>
        <v>86.32</v>
      </c>
      <c r="BH20" s="125"/>
    </row>
    <row r="21" spans="1:60">
      <c r="A21" s="129"/>
      <c r="B21" s="131" t="s">
        <v>161</v>
      </c>
      <c r="C21" s="139">
        <f>MIN($E$41:$E$52)</f>
        <v>-0.10993122487528451</v>
      </c>
      <c r="D21" s="139">
        <f>MIN(F41:F52)</f>
        <v>-7.898996438977024E-2</v>
      </c>
      <c r="E21" s="139">
        <f>D21-C21</f>
        <v>3.0941260485514266E-2</v>
      </c>
      <c r="X21" s="121"/>
      <c r="Y21" s="130"/>
      <c r="Z21" s="121">
        <v>20</v>
      </c>
      <c r="AA21" s="124" t="str">
        <f t="shared" ca="1" si="0"/>
        <v>可口可乐</v>
      </c>
      <c r="AB21" s="121">
        <v>20</v>
      </c>
      <c r="AC21" s="128">
        <f>数据!A21</f>
        <v>39539</v>
      </c>
      <c r="AD21" s="125">
        <f>数据!B21</f>
        <v>1385.59</v>
      </c>
      <c r="AE21" s="125">
        <f>数据!C21</f>
        <v>173.95</v>
      </c>
      <c r="AF21" s="125">
        <f>数据!D21</f>
        <v>45.95</v>
      </c>
      <c r="AG21" s="125">
        <f>数据!E21</f>
        <v>80.2</v>
      </c>
      <c r="AH21" s="125">
        <f>数据!F21</f>
        <v>35.14</v>
      </c>
      <c r="AI21" s="125">
        <f>数据!G21</f>
        <v>24.16</v>
      </c>
      <c r="AJ21" s="125">
        <f>数据!H21</f>
        <v>91.32</v>
      </c>
      <c r="AK21" s="125">
        <f>数据!I21</f>
        <v>119.44</v>
      </c>
      <c r="AL21" s="125">
        <f>数据!J21</f>
        <v>18.63</v>
      </c>
      <c r="AM21" s="125">
        <f>数据!K21</f>
        <v>31.95</v>
      </c>
      <c r="AN21" s="125">
        <f>数据!L21</f>
        <v>8.26</v>
      </c>
      <c r="AO21" s="125">
        <f>数据!M21</f>
        <v>28.32</v>
      </c>
      <c r="AP21" s="125">
        <f>数据!N21</f>
        <v>29.99</v>
      </c>
      <c r="AQ21" s="125">
        <f>数据!O21</f>
        <v>188.49</v>
      </c>
      <c r="AR21" s="125">
        <f>数据!P21</f>
        <v>80.62</v>
      </c>
      <c r="AS21" s="125">
        <f>数据!Q21</f>
        <v>45.77</v>
      </c>
      <c r="AT21" s="125">
        <f>数据!R21</f>
        <v>117.27</v>
      </c>
      <c r="AU21" s="125">
        <f>数据!S21</f>
        <v>21.08</v>
      </c>
      <c r="AV21" s="125">
        <f>数据!T21</f>
        <v>45.99</v>
      </c>
      <c r="AW21" s="125">
        <f>数据!U21</f>
        <v>56.04</v>
      </c>
      <c r="AX21" s="125">
        <f>数据!V21</f>
        <v>56.81</v>
      </c>
      <c r="AY21" s="125">
        <f>数据!W21</f>
        <v>73.27</v>
      </c>
      <c r="AZ21" s="125">
        <f>数据!X21</f>
        <v>46.69</v>
      </c>
      <c r="BA21" s="125">
        <f>数据!Y21</f>
        <v>27.59</v>
      </c>
      <c r="BB21" s="125">
        <f>数据!Z21</f>
        <v>28.26</v>
      </c>
      <c r="BC21" s="125">
        <f>数据!AA21</f>
        <v>101.5</v>
      </c>
      <c r="BD21" s="125">
        <f>数据!AB21</f>
        <v>68.87</v>
      </c>
      <c r="BE21" s="125">
        <f>数据!AC21</f>
        <v>28.16</v>
      </c>
      <c r="BF21" s="125">
        <f>数据!AD21</f>
        <v>56.32</v>
      </c>
      <c r="BG21" s="125">
        <f>数据!AE21</f>
        <v>90.11</v>
      </c>
      <c r="BH21" s="125"/>
    </row>
    <row r="22" spans="1:60">
      <c r="A22" s="119"/>
      <c r="B22" s="131" t="s">
        <v>81</v>
      </c>
      <c r="C22" s="139">
        <f>AVERAGE(E41:E100)*12</f>
        <v>-5.6320250214414672E-3</v>
      </c>
      <c r="D22" s="139">
        <f>AVERAGE(F41:F100)*12</f>
        <v>0.44652969291120093</v>
      </c>
      <c r="E22" s="139">
        <f>D22-C22</f>
        <v>0.45216171793264237</v>
      </c>
      <c r="I22" s="121"/>
      <c r="X22" s="121"/>
      <c r="Y22" s="130"/>
      <c r="Z22" s="121">
        <v>21</v>
      </c>
      <c r="AA22" s="124" t="str">
        <f t="shared" ca="1" si="0"/>
        <v>麦当劳</v>
      </c>
      <c r="AB22" s="121">
        <v>21</v>
      </c>
      <c r="AC22" s="128">
        <f>数据!A22</f>
        <v>39510</v>
      </c>
      <c r="AD22" s="125">
        <f>数据!B22</f>
        <v>1322.7</v>
      </c>
      <c r="AE22" s="125">
        <f>数据!C22</f>
        <v>143.5</v>
      </c>
      <c r="AF22" s="125">
        <f>数据!D22</f>
        <v>41.67</v>
      </c>
      <c r="AG22" s="125">
        <f>数据!E22</f>
        <v>70.290000000000006</v>
      </c>
      <c r="AH22" s="125">
        <f>数据!F22</f>
        <v>35.49</v>
      </c>
      <c r="AI22" s="125">
        <f>数据!G22</f>
        <v>20.48</v>
      </c>
      <c r="AJ22" s="125">
        <f>数据!H22</f>
        <v>81.069999999999993</v>
      </c>
      <c r="AK22" s="125">
        <f>数据!I22</f>
        <v>113.05</v>
      </c>
      <c r="AL22" s="125">
        <f>数据!J22</f>
        <v>19.920000000000002</v>
      </c>
      <c r="AM22" s="125">
        <f>数据!K22</f>
        <v>30.92</v>
      </c>
      <c r="AN22" s="125">
        <f>数据!L22</f>
        <v>5.72</v>
      </c>
      <c r="AO22" s="125">
        <f>数据!M22</f>
        <v>27.14</v>
      </c>
      <c r="AP22" s="125">
        <f>数据!N22</f>
        <v>33.94</v>
      </c>
      <c r="AQ22" s="125">
        <f>数据!O22</f>
        <v>162.6</v>
      </c>
      <c r="AR22" s="125">
        <f>数据!P22</f>
        <v>76.45</v>
      </c>
      <c r="AS22" s="125">
        <f>数据!Q22</f>
        <v>45.09</v>
      </c>
      <c r="AT22" s="125">
        <f>数据!R22</f>
        <v>111.87</v>
      </c>
      <c r="AU22" s="125">
        <f>数据!S22</f>
        <v>20.059999999999999</v>
      </c>
      <c r="AV22" s="125">
        <f>数据!T22</f>
        <v>41.12</v>
      </c>
      <c r="AW22" s="125">
        <f>数据!U22</f>
        <v>57.94</v>
      </c>
      <c r="AX22" s="125">
        <f>数据!V22</f>
        <v>53.17</v>
      </c>
      <c r="AY22" s="125">
        <f>数据!W22</f>
        <v>75.41</v>
      </c>
      <c r="AZ22" s="125">
        <f>数据!X22</f>
        <v>43.66</v>
      </c>
      <c r="BA22" s="125">
        <f>数据!Y22</f>
        <v>27.45</v>
      </c>
      <c r="BB22" s="125">
        <f>数据!Z22</f>
        <v>29.91</v>
      </c>
      <c r="BC22" s="125">
        <f>数据!AA22</f>
        <v>100.89</v>
      </c>
      <c r="BD22" s="125">
        <f>数据!AB22</f>
        <v>69.45</v>
      </c>
      <c r="BE22" s="125">
        <f>数据!AC22</f>
        <v>27.55</v>
      </c>
      <c r="BF22" s="125">
        <f>数据!AD22</f>
        <v>51.17</v>
      </c>
      <c r="BG22" s="125">
        <f>数据!AE22</f>
        <v>81.89</v>
      </c>
      <c r="BH22" s="125"/>
    </row>
    <row r="23" spans="1:60">
      <c r="A23" s="119"/>
      <c r="B23" s="131" t="s">
        <v>82</v>
      </c>
      <c r="C23" s="139">
        <f>STDEVP($E$41:$E$100)*SQRT(12)</f>
        <v>0.15818222737440835</v>
      </c>
      <c r="D23" s="139">
        <f>STDEVP($F$41:$F$100)*SQRT(12)</f>
        <v>0.41386003513876762</v>
      </c>
      <c r="E23" s="139">
        <f>D23-C23</f>
        <v>0.25567780776435928</v>
      </c>
      <c r="X23" s="121"/>
      <c r="Y23" s="130"/>
      <c r="Z23" s="121">
        <v>22</v>
      </c>
      <c r="AA23" s="124" t="str">
        <f t="shared" ca="1" si="0"/>
        <v>3M</v>
      </c>
      <c r="AB23" s="121">
        <v>22</v>
      </c>
      <c r="AC23" s="128">
        <f>数据!A23</f>
        <v>39479</v>
      </c>
      <c r="AD23" s="125">
        <f>数据!B23</f>
        <v>1330.63</v>
      </c>
      <c r="AE23" s="125">
        <f>数据!C23</f>
        <v>125.02</v>
      </c>
      <c r="AF23" s="125">
        <f>数据!D23</f>
        <v>40.32</v>
      </c>
      <c r="AG23" s="125">
        <f>数据!E23</f>
        <v>78.25</v>
      </c>
      <c r="AH23" s="125">
        <f>数据!F23</f>
        <v>36.590000000000003</v>
      </c>
      <c r="AI23" s="125">
        <f>数据!G23</f>
        <v>22.67</v>
      </c>
      <c r="AJ23" s="125">
        <f>数据!H23</f>
        <v>82.3</v>
      </c>
      <c r="AK23" s="125">
        <f>数据!I23</f>
        <v>110.96</v>
      </c>
      <c r="AL23" s="125">
        <f>数据!J23</f>
        <v>19.899999999999999</v>
      </c>
      <c r="AM23" s="125">
        <f>数据!K23</f>
        <v>31.93</v>
      </c>
      <c r="AN23" s="125">
        <f>数据!L23</f>
        <v>6.53</v>
      </c>
      <c r="AO23" s="125">
        <f>数据!M23</f>
        <v>27.28</v>
      </c>
      <c r="AP23" s="125">
        <f>数据!N23</f>
        <v>30.39</v>
      </c>
      <c r="AQ23" s="125">
        <f>数据!O23</f>
        <v>166.77</v>
      </c>
      <c r="AR23" s="125">
        <f>数据!P23</f>
        <v>68.19</v>
      </c>
      <c r="AS23" s="125">
        <f>数据!Q23</f>
        <v>47.09</v>
      </c>
      <c r="AT23" s="125">
        <f>数据!R23</f>
        <v>110.62</v>
      </c>
      <c r="AU23" s="125">
        <f>数据!S23</f>
        <v>18.91</v>
      </c>
      <c r="AV23" s="125">
        <f>数据!T23</f>
        <v>38.92</v>
      </c>
      <c r="AW23" s="125">
        <f>数据!U23</f>
        <v>55.29</v>
      </c>
      <c r="AX23" s="125">
        <f>数据!V23</f>
        <v>51.59</v>
      </c>
      <c r="AY23" s="125">
        <f>数据!W23</f>
        <v>74.7</v>
      </c>
      <c r="AZ23" s="125">
        <f>数据!X23</f>
        <v>40.24</v>
      </c>
      <c r="BA23" s="125">
        <f>数据!Y23</f>
        <v>26.31</v>
      </c>
      <c r="BB23" s="125">
        <f>数据!Z23</f>
        <v>33.840000000000003</v>
      </c>
      <c r="BC23" s="125">
        <f>数据!AA23</f>
        <v>108.55</v>
      </c>
      <c r="BD23" s="125">
        <f>数据!AB23</f>
        <v>66.81</v>
      </c>
      <c r="BE23" s="125">
        <f>数据!AC23</f>
        <v>27.67</v>
      </c>
      <c r="BF23" s="125">
        <f>数据!AD23</f>
        <v>47.94</v>
      </c>
      <c r="BG23" s="125">
        <f>数据!AE23</f>
        <v>84.24</v>
      </c>
      <c r="BH23" s="125"/>
    </row>
    <row r="24" spans="1:60">
      <c r="A24" s="129"/>
      <c r="B24" s="131" t="s">
        <v>144</v>
      </c>
      <c r="C24" s="140">
        <f>HLOOKUP(C19,AD124:BG134,3,0)</f>
        <v>26</v>
      </c>
      <c r="D24" s="140">
        <f ca="1">HLOOKUP(D19,AD124:BG126,3,0)</f>
        <v>1</v>
      </c>
      <c r="E24" s="141" t="s">
        <v>156</v>
      </c>
      <c r="X24" s="121"/>
      <c r="Y24" s="130"/>
      <c r="Z24" s="121">
        <v>23</v>
      </c>
      <c r="AA24" s="124" t="str">
        <f t="shared" ca="1" si="0"/>
        <v>摩根斯坦利</v>
      </c>
      <c r="AB24" s="121">
        <v>23</v>
      </c>
      <c r="AC24" s="128">
        <f>数据!A24</f>
        <v>39449</v>
      </c>
      <c r="AD24" s="125">
        <f>数据!B24</f>
        <v>1378.55</v>
      </c>
      <c r="AE24" s="125">
        <f>数据!C24</f>
        <v>135.36000000000001</v>
      </c>
      <c r="AF24" s="125">
        <f>数据!D24</f>
        <v>46.83</v>
      </c>
      <c r="AG24" s="125">
        <f>数据!E24</f>
        <v>78.23</v>
      </c>
      <c r="AH24" s="125">
        <f>数据!F24</f>
        <v>40.65</v>
      </c>
      <c r="AI24" s="125">
        <f>数据!G24</f>
        <v>26.94</v>
      </c>
      <c r="AJ24" s="125">
        <f>数据!H24</f>
        <v>78.5</v>
      </c>
      <c r="AK24" s="125">
        <f>数据!I24</f>
        <v>112.83</v>
      </c>
      <c r="AL24" s="125">
        <f>数据!J24</f>
        <v>20.04</v>
      </c>
      <c r="AM24" s="125">
        <f>数据!K24</f>
        <v>29.4</v>
      </c>
      <c r="AN24" s="125">
        <f>数据!L24</f>
        <v>6.64</v>
      </c>
      <c r="AO24" s="125">
        <f>数据!M24</f>
        <v>27.88</v>
      </c>
      <c r="AP24" s="125">
        <f>数据!N24</f>
        <v>32.14</v>
      </c>
      <c r="AQ24" s="125">
        <f>数据!O24</f>
        <v>196.18</v>
      </c>
      <c r="AR24" s="125">
        <f>数据!P24</f>
        <v>68.25</v>
      </c>
      <c r="AS24" s="125">
        <f>数据!Q24</f>
        <v>43.1</v>
      </c>
      <c r="AT24" s="125">
        <f>数据!R24</f>
        <v>103.67</v>
      </c>
      <c r="AU24" s="125">
        <f>数据!S24</f>
        <v>19.86</v>
      </c>
      <c r="AV24" s="125">
        <f>数据!T24</f>
        <v>45.38</v>
      </c>
      <c r="AW24" s="125">
        <f>数据!U24</f>
        <v>55.8</v>
      </c>
      <c r="AX24" s="125">
        <f>数据!V24</f>
        <v>50.74</v>
      </c>
      <c r="AY24" s="125">
        <f>数据!W24</f>
        <v>75.42</v>
      </c>
      <c r="AZ24" s="125">
        <f>数据!X24</f>
        <v>47.14</v>
      </c>
      <c r="BA24" s="125">
        <f>数据!Y24</f>
        <v>31.41</v>
      </c>
      <c r="BB24" s="125">
        <f>数据!Z24</f>
        <v>34.47</v>
      </c>
      <c r="BC24" s="125">
        <f>数据!AA24</f>
        <v>108.32</v>
      </c>
      <c r="BD24" s="125">
        <f>数据!AB24</f>
        <v>68.97</v>
      </c>
      <c r="BE24" s="125">
        <f>数据!AC24</f>
        <v>31.93</v>
      </c>
      <c r="BF24" s="125">
        <f>数据!AD24</f>
        <v>49.05</v>
      </c>
      <c r="BG24" s="125">
        <f>数据!AE24</f>
        <v>82.62</v>
      </c>
      <c r="BH24" s="125"/>
    </row>
    <row r="25" spans="1:60">
      <c r="A25" s="119"/>
      <c r="B25" s="131" t="s">
        <v>146</v>
      </c>
      <c r="C25" s="140">
        <f>HLOOKUP(C19,$AD$124:$BG$134,5,0)</f>
        <v>2</v>
      </c>
      <c r="D25" s="140">
        <f ca="1">HLOOKUP(D19,$AD$124:$BG$134,5,0)</f>
        <v>25</v>
      </c>
      <c r="E25" s="141" t="s">
        <v>156</v>
      </c>
      <c r="I25" s="121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21"/>
      <c r="Y25" s="130"/>
      <c r="Z25" s="121">
        <v>24</v>
      </c>
      <c r="AA25" s="124" t="str">
        <f t="shared" ca="1" si="0"/>
        <v>微软</v>
      </c>
      <c r="AB25" s="121">
        <v>24</v>
      </c>
      <c r="AC25" s="128">
        <f>数据!A25</f>
        <v>39419</v>
      </c>
      <c r="AD25" s="125">
        <f>数据!B25</f>
        <v>1468.36</v>
      </c>
      <c r="AE25" s="125">
        <f>数据!C25</f>
        <v>198.08</v>
      </c>
      <c r="AF25" s="125">
        <f>数据!D25</f>
        <v>49.41</v>
      </c>
      <c r="AG25" s="125">
        <f>数据!E25</f>
        <v>82.26</v>
      </c>
      <c r="AH25" s="125">
        <f>数据!F25</f>
        <v>37.99</v>
      </c>
      <c r="AI25" s="125">
        <f>数据!G25</f>
        <v>27.83</v>
      </c>
      <c r="AJ25" s="125">
        <f>数据!H25</f>
        <v>88</v>
      </c>
      <c r="AK25" s="125">
        <f>数据!I25</f>
        <v>129.41</v>
      </c>
      <c r="AL25" s="125">
        <f>数据!J25</f>
        <v>24.51</v>
      </c>
      <c r="AM25" s="125">
        <f>数据!K25</f>
        <v>31.8</v>
      </c>
      <c r="AN25" s="125">
        <f>数据!L25</f>
        <v>6.73</v>
      </c>
      <c r="AO25" s="125">
        <f>数据!M25</f>
        <v>29.4</v>
      </c>
      <c r="AP25" s="125">
        <f>数据!N25</f>
        <v>33.69</v>
      </c>
      <c r="AQ25" s="125">
        <f>数据!O25</f>
        <v>211.05</v>
      </c>
      <c r="AR25" s="125">
        <f>数据!P25</f>
        <v>75.86</v>
      </c>
      <c r="AS25" s="125">
        <f>数据!Q25</f>
        <v>49.77</v>
      </c>
      <c r="AT25" s="125">
        <f>数据!R25</f>
        <v>104.63</v>
      </c>
      <c r="AU25" s="125">
        <f>数据!S25</f>
        <v>25.1</v>
      </c>
      <c r="AV25" s="125">
        <f>数据!T25</f>
        <v>41.43</v>
      </c>
      <c r="AW25" s="125">
        <f>数据!U25</f>
        <v>58.04</v>
      </c>
      <c r="AX25" s="125">
        <f>数据!V25</f>
        <v>55.79</v>
      </c>
      <c r="AY25" s="125">
        <f>数据!W25</f>
        <v>79.84</v>
      </c>
      <c r="AZ25" s="125">
        <f>数据!X25</f>
        <v>50.44</v>
      </c>
      <c r="BA25" s="125">
        <f>数据!Y25</f>
        <v>34.299999999999997</v>
      </c>
      <c r="BB25" s="125">
        <f>数据!Z25</f>
        <v>36.07</v>
      </c>
      <c r="BC25" s="125">
        <f>数据!AA25</f>
        <v>106.17</v>
      </c>
      <c r="BD25" s="125">
        <f>数据!AB25</f>
        <v>66.84</v>
      </c>
      <c r="BE25" s="125">
        <f>数据!AC25</f>
        <v>28.29</v>
      </c>
      <c r="BF25" s="125">
        <f>数据!AD25</f>
        <v>45.95</v>
      </c>
      <c r="BG25" s="125">
        <f>数据!AE25</f>
        <v>90.32</v>
      </c>
      <c r="BH25" s="125"/>
    </row>
    <row r="26" spans="1:60">
      <c r="A26" s="119"/>
      <c r="B26" s="131" t="s">
        <v>149</v>
      </c>
      <c r="C26" s="143">
        <f>(C22-$C$30)/C23</f>
        <v>-8.9821819640975908E-2</v>
      </c>
      <c r="D26" s="143">
        <f>(D22-$C$30)/D23</f>
        <v>1.0582164626941191</v>
      </c>
      <c r="E26" s="139">
        <f>D26-C26</f>
        <v>1.148038282335095</v>
      </c>
      <c r="I26" s="121"/>
      <c r="J26" s="142"/>
      <c r="K26" s="142"/>
      <c r="L26" s="142"/>
      <c r="M26" s="144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21"/>
      <c r="Y26" s="130"/>
      <c r="Z26" s="121">
        <v>25</v>
      </c>
      <c r="AA26" s="124" t="str">
        <f t="shared" ca="1" si="0"/>
        <v>诺基亚</v>
      </c>
      <c r="AB26" s="121">
        <v>25</v>
      </c>
      <c r="AC26" s="128">
        <f>数据!A26</f>
        <v>39387</v>
      </c>
      <c r="AD26" s="125">
        <f>数据!B26</f>
        <v>1481.14</v>
      </c>
      <c r="AE26" s="125">
        <f>数据!C26</f>
        <v>182.22</v>
      </c>
      <c r="AF26" s="125">
        <f>数据!D26</f>
        <v>56.02</v>
      </c>
      <c r="AG26" s="125">
        <f>数据!E26</f>
        <v>87.03</v>
      </c>
      <c r="AH26" s="125">
        <f>数据!F26</f>
        <v>41.86</v>
      </c>
      <c r="AI26" s="125">
        <f>数据!G26</f>
        <v>31.48</v>
      </c>
      <c r="AJ26" s="125">
        <f>数据!H26</f>
        <v>82.76</v>
      </c>
      <c r="AK26" s="125">
        <f>数据!I26</f>
        <v>131.75</v>
      </c>
      <c r="AL26" s="125">
        <f>数据!J26</f>
        <v>24.54</v>
      </c>
      <c r="AM26" s="125">
        <f>数据!K26</f>
        <v>32.31</v>
      </c>
      <c r="AN26" s="125">
        <f>数据!L26</f>
        <v>7.51</v>
      </c>
      <c r="AO26" s="125">
        <f>数据!M26</f>
        <v>29.64</v>
      </c>
      <c r="AP26" s="125">
        <f>数据!N26</f>
        <v>34.51</v>
      </c>
      <c r="AQ26" s="125">
        <f>数据!O26</f>
        <v>222.42</v>
      </c>
      <c r="AR26" s="125">
        <f>数据!P26</f>
        <v>77.48</v>
      </c>
      <c r="AS26" s="125">
        <f>数据!Q26</f>
        <v>50.36</v>
      </c>
      <c r="AT26" s="125">
        <f>数据!R26</f>
        <v>101.8</v>
      </c>
      <c r="AU26" s="125">
        <f>数据!S26</f>
        <v>24.55</v>
      </c>
      <c r="AV26" s="125">
        <f>数据!T26</f>
        <v>43.3</v>
      </c>
      <c r="AW26" s="125">
        <f>数据!U26</f>
        <v>58.74</v>
      </c>
      <c r="AX26" s="125">
        <f>数据!V26</f>
        <v>55.37</v>
      </c>
      <c r="AY26" s="125">
        <f>数据!W26</f>
        <v>78.83</v>
      </c>
      <c r="AZ26" s="125">
        <f>数据!X26</f>
        <v>50.07</v>
      </c>
      <c r="BA26" s="125">
        <f>数据!Y26</f>
        <v>32.380000000000003</v>
      </c>
      <c r="BB26" s="125">
        <f>数据!Z26</f>
        <v>36.96</v>
      </c>
      <c r="BC26" s="125">
        <f>数据!AA26</f>
        <v>112.45</v>
      </c>
      <c r="BD26" s="125">
        <f>数据!AB26</f>
        <v>69.64</v>
      </c>
      <c r="BE26" s="125">
        <f>数据!AC26</f>
        <v>30.39</v>
      </c>
      <c r="BF26" s="125">
        <f>数据!AD26</f>
        <v>46.1</v>
      </c>
      <c r="BG26" s="125">
        <f>数据!AE26</f>
        <v>85.95</v>
      </c>
      <c r="BH26" s="125"/>
    </row>
    <row r="27" spans="1:60">
      <c r="A27" s="129"/>
      <c r="B27" s="131" t="s">
        <v>150</v>
      </c>
      <c r="C27" s="145">
        <f>(C22-$C$30)/1</f>
        <v>-1.4208215497631948E-2</v>
      </c>
      <c r="D27" s="145">
        <f>(D22-$C$30)/C4</f>
        <v>0.28940296094231838</v>
      </c>
      <c r="E27" s="139">
        <f>D27-C27</f>
        <v>0.30361117643995034</v>
      </c>
      <c r="I27" s="121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21"/>
      <c r="Y27" s="130"/>
      <c r="Z27" s="121">
        <v>26</v>
      </c>
      <c r="AA27" s="124" t="str">
        <f t="shared" ca="1" si="0"/>
        <v>丰田</v>
      </c>
      <c r="AB27" s="121">
        <v>26</v>
      </c>
      <c r="AC27" s="128">
        <f>数据!A27</f>
        <v>39356</v>
      </c>
      <c r="AD27" s="125">
        <f>数据!B27</f>
        <v>1549.38</v>
      </c>
      <c r="AE27" s="125">
        <f>数据!C27</f>
        <v>189.95</v>
      </c>
      <c r="AF27" s="125">
        <f>数据!D27</f>
        <v>57.89</v>
      </c>
      <c r="AG27" s="125">
        <f>数据!E27</f>
        <v>92.39</v>
      </c>
      <c r="AH27" s="125">
        <f>数据!F27</f>
        <v>43.82</v>
      </c>
      <c r="AI27" s="125">
        <f>数据!G27</f>
        <v>39.1</v>
      </c>
      <c r="AJ27" s="125">
        <f>数据!H27</f>
        <v>85.71</v>
      </c>
      <c r="AK27" s="125">
        <f>数据!I27</f>
        <v>133.76</v>
      </c>
      <c r="AL27" s="125">
        <f>数据!J27</f>
        <v>30.6</v>
      </c>
      <c r="AM27" s="125">
        <f>数据!K27</f>
        <v>33.75</v>
      </c>
      <c r="AN27" s="125">
        <f>数据!L27</f>
        <v>8.8699999999999992</v>
      </c>
      <c r="AO27" s="125">
        <f>数据!M27</f>
        <v>30.72</v>
      </c>
      <c r="AP27" s="125">
        <f>数据!N27</f>
        <v>37.090000000000003</v>
      </c>
      <c r="AQ27" s="125">
        <f>数据!O27</f>
        <v>243.31</v>
      </c>
      <c r="AR27" s="125">
        <f>数据!P27</f>
        <v>89.28</v>
      </c>
      <c r="AS27" s="125">
        <f>数据!Q27</f>
        <v>50.87</v>
      </c>
      <c r="AT27" s="125">
        <f>数据!R27</f>
        <v>111.99</v>
      </c>
      <c r="AU27" s="125">
        <f>数据!S27</f>
        <v>25.22</v>
      </c>
      <c r="AV27" s="125">
        <f>数据!T27</f>
        <v>44.61</v>
      </c>
      <c r="AW27" s="125">
        <f>数据!U27</f>
        <v>58.1</v>
      </c>
      <c r="AX27" s="125">
        <f>数据!V27</f>
        <v>55.13</v>
      </c>
      <c r="AY27" s="125">
        <f>数据!W27</f>
        <v>81.290000000000006</v>
      </c>
      <c r="AZ27" s="125">
        <f>数据!X27</f>
        <v>63.88</v>
      </c>
      <c r="BA27" s="125">
        <f>数据!Y27</f>
        <v>35.35</v>
      </c>
      <c r="BB27" s="125">
        <f>数据!Z27</f>
        <v>37.32</v>
      </c>
      <c r="BC27" s="125">
        <f>数据!AA27</f>
        <v>114.44</v>
      </c>
      <c r="BD27" s="125">
        <f>数据!AB27</f>
        <v>70.58</v>
      </c>
      <c r="BE27" s="125">
        <f>数据!AC27</f>
        <v>31.57</v>
      </c>
      <c r="BF27" s="125">
        <f>数据!AD27</f>
        <v>43.51</v>
      </c>
      <c r="BG27" s="125">
        <f>数据!AE27</f>
        <v>88.34</v>
      </c>
      <c r="BH27" s="125"/>
    </row>
    <row r="28" spans="1:60">
      <c r="A28" s="119"/>
      <c r="B28" s="131" t="s">
        <v>152</v>
      </c>
      <c r="C28" s="146">
        <f>HLOOKUP(C19,AD124:BG134,7,0)</f>
        <v>26</v>
      </c>
      <c r="D28" s="146">
        <f ca="1">HLOOKUP(D19,AE124:BH134,7,0)</f>
        <v>1</v>
      </c>
      <c r="E28" s="141" t="s">
        <v>156</v>
      </c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30"/>
      <c r="Z28" s="121">
        <v>27</v>
      </c>
      <c r="AA28" s="124" t="str">
        <f t="shared" ca="1" si="0"/>
        <v>瑞银</v>
      </c>
      <c r="AB28" s="121">
        <v>27</v>
      </c>
      <c r="AC28" s="128">
        <f>数据!A28</f>
        <v>39329</v>
      </c>
      <c r="AD28" s="125">
        <f>数据!B28</f>
        <v>1526.75</v>
      </c>
      <c r="AE28" s="125">
        <f>数据!C28</f>
        <v>153.47</v>
      </c>
      <c r="AF28" s="125">
        <f>数据!D28</f>
        <v>56.25</v>
      </c>
      <c r="AG28" s="125">
        <f>数据!E28</f>
        <v>98.39</v>
      </c>
      <c r="AH28" s="125">
        <f>数据!F28</f>
        <v>45.62</v>
      </c>
      <c r="AI28" s="125">
        <f>数据!G28</f>
        <v>43.55</v>
      </c>
      <c r="AJ28" s="125">
        <f>数据!H28</f>
        <v>87.65</v>
      </c>
      <c r="AK28" s="125">
        <f>数据!I28</f>
        <v>128.38999999999999</v>
      </c>
      <c r="AL28" s="125">
        <f>数据!J28</f>
        <v>27.6</v>
      </c>
      <c r="AM28" s="125">
        <f>数据!K28</f>
        <v>33.520000000000003</v>
      </c>
      <c r="AN28" s="125">
        <f>数据!L28</f>
        <v>8.49</v>
      </c>
      <c r="AO28" s="125">
        <f>数据!M28</f>
        <v>30.11</v>
      </c>
      <c r="AP28" s="125">
        <f>数据!N28</f>
        <v>37.31</v>
      </c>
      <c r="AQ28" s="125">
        <f>数据!O28</f>
        <v>212.38</v>
      </c>
      <c r="AR28" s="125">
        <f>数据!P28</f>
        <v>83.08</v>
      </c>
      <c r="AS28" s="125">
        <f>数据!Q28</f>
        <v>49.01</v>
      </c>
      <c r="AT28" s="125">
        <f>数据!R28</f>
        <v>113.61</v>
      </c>
      <c r="AU28" s="125">
        <f>数据!S28</f>
        <v>24.24</v>
      </c>
      <c r="AV28" s="125">
        <f>数据!T28</f>
        <v>43.14</v>
      </c>
      <c r="AW28" s="125">
        <f>数据!U28</f>
        <v>54.06</v>
      </c>
      <c r="AX28" s="125">
        <f>数据!V28</f>
        <v>50.26</v>
      </c>
      <c r="AY28" s="125">
        <f>数据!W28</f>
        <v>88.08</v>
      </c>
      <c r="AZ28" s="125">
        <f>数据!X28</f>
        <v>59.6</v>
      </c>
      <c r="BA28" s="125">
        <f>数据!Y28</f>
        <v>28.29</v>
      </c>
      <c r="BB28" s="125">
        <f>数据!Z28</f>
        <v>35.64</v>
      </c>
      <c r="BC28" s="125">
        <f>数据!AA28</f>
        <v>116.86</v>
      </c>
      <c r="BD28" s="125">
        <f>数据!AB28</f>
        <v>70.58</v>
      </c>
      <c r="BE28" s="125">
        <f>数据!AC28</f>
        <v>33.06</v>
      </c>
      <c r="BF28" s="125">
        <f>数据!AD28</f>
        <v>42.01</v>
      </c>
      <c r="BG28" s="125">
        <f>数据!AE28</f>
        <v>88.88</v>
      </c>
      <c r="BH28" s="125"/>
    </row>
    <row r="29" spans="1:60">
      <c r="A29" s="119"/>
      <c r="B29" s="131" t="s">
        <v>155</v>
      </c>
      <c r="C29" s="146">
        <f>HLOOKUP(C19,AD124:BG134,11,0)</f>
        <v>26</v>
      </c>
      <c r="D29" s="146">
        <f ca="1">HLOOKUP(D19,AE124:BH134,11,0)</f>
        <v>1</v>
      </c>
      <c r="E29" s="141" t="s">
        <v>156</v>
      </c>
      <c r="I29" s="125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21"/>
      <c r="Y29" s="130"/>
      <c r="Z29" s="121">
        <v>28</v>
      </c>
      <c r="AA29" s="124" t="str">
        <f t="shared" ca="1" si="0"/>
        <v>富国银行</v>
      </c>
      <c r="AB29" s="121">
        <v>28</v>
      </c>
      <c r="AC29" s="128">
        <f>数据!A29</f>
        <v>39295</v>
      </c>
      <c r="AD29" s="125">
        <f>数据!B29</f>
        <v>1473.99</v>
      </c>
      <c r="AE29" s="125">
        <f>数据!C29</f>
        <v>138.47999999999999</v>
      </c>
      <c r="AF29" s="125">
        <f>数据!D29</f>
        <v>55.54</v>
      </c>
      <c r="AG29" s="125">
        <f>数据!E29</f>
        <v>90.62</v>
      </c>
      <c r="AH29" s="125">
        <f>数据!F29</f>
        <v>45.42</v>
      </c>
      <c r="AI29" s="125">
        <f>数据!G29</f>
        <v>43.74</v>
      </c>
      <c r="AJ29" s="125">
        <f>数据!H29</f>
        <v>82.2</v>
      </c>
      <c r="AK29" s="125">
        <f>数据!I29</f>
        <v>124</v>
      </c>
      <c r="AL29" s="125">
        <f>数据!J29</f>
        <v>28.25</v>
      </c>
      <c r="AM29" s="125">
        <f>数据!K29</f>
        <v>32.75</v>
      </c>
      <c r="AN29" s="125">
        <f>数据!L29</f>
        <v>7.81</v>
      </c>
      <c r="AO29" s="125">
        <f>数据!M29</f>
        <v>29.12</v>
      </c>
      <c r="AP29" s="125">
        <f>数据!N29</f>
        <v>34.79</v>
      </c>
      <c r="AQ29" s="125">
        <f>数据!O29</f>
        <v>172.47</v>
      </c>
      <c r="AR29" s="125">
        <f>数据!P29</f>
        <v>81.02</v>
      </c>
      <c r="AS29" s="125">
        <f>数据!Q29</f>
        <v>48.5</v>
      </c>
      <c r="AT29" s="125">
        <f>数据!R29</f>
        <v>112.54</v>
      </c>
      <c r="AU29" s="125">
        <f>数据!S29</f>
        <v>24.14</v>
      </c>
      <c r="AV29" s="125">
        <f>数据!T29</f>
        <v>41.91</v>
      </c>
      <c r="AW29" s="125">
        <f>数据!U29</f>
        <v>50.28</v>
      </c>
      <c r="AX29" s="125">
        <f>数据!V29</f>
        <v>45.44</v>
      </c>
      <c r="AY29" s="125">
        <f>数据!W29</f>
        <v>85.65</v>
      </c>
      <c r="AZ29" s="125">
        <f>数据!X29</f>
        <v>59.01</v>
      </c>
      <c r="BA29" s="125">
        <f>数据!Y29</f>
        <v>27.59</v>
      </c>
      <c r="BB29" s="125">
        <f>数据!Z29</f>
        <v>30.9</v>
      </c>
      <c r="BC29" s="125">
        <f>数据!AA29</f>
        <v>115.68</v>
      </c>
      <c r="BD29" s="125">
        <f>数据!AB29</f>
        <v>70.900000000000006</v>
      </c>
      <c r="BE29" s="125">
        <f>数据!AC29</f>
        <v>33.909999999999997</v>
      </c>
      <c r="BF29" s="125">
        <f>数据!AD29</f>
        <v>41.99</v>
      </c>
      <c r="BG29" s="125">
        <f>数据!AE29</f>
        <v>82.32</v>
      </c>
      <c r="BH29" s="125"/>
    </row>
    <row r="30" spans="1:60">
      <c r="B30" s="131" t="s">
        <v>148</v>
      </c>
      <c r="C30" s="148">
        <f>数据!AH24</f>
        <v>8.5761904761904803E-3</v>
      </c>
      <c r="I30" s="136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1"/>
      <c r="Y30" s="130"/>
      <c r="Z30" s="121">
        <v>29</v>
      </c>
      <c r="AA30" s="124" t="str">
        <f t="shared" ca="1" si="0"/>
        <v>沃尔玛</v>
      </c>
      <c r="AB30" s="121">
        <v>29</v>
      </c>
      <c r="AC30" s="128">
        <f>数据!A30</f>
        <v>39265</v>
      </c>
      <c r="AD30" s="125">
        <f>数据!B30</f>
        <v>1455.27</v>
      </c>
      <c r="AE30" s="125">
        <f>数据!C30</f>
        <v>131.76</v>
      </c>
      <c r="AF30" s="125">
        <f>数据!D30</f>
        <v>55.46</v>
      </c>
      <c r="AG30" s="125">
        <f>数据!E30</f>
        <v>96.6</v>
      </c>
      <c r="AH30" s="125">
        <f>数据!F30</f>
        <v>42.5</v>
      </c>
      <c r="AI30" s="125">
        <f>数据!G30</f>
        <v>42.95</v>
      </c>
      <c r="AJ30" s="125">
        <f>数据!H30</f>
        <v>79.3</v>
      </c>
      <c r="AK30" s="125">
        <f>数据!I30</f>
        <v>136.28</v>
      </c>
      <c r="AL30" s="125">
        <f>数据!J30</f>
        <v>27.97</v>
      </c>
      <c r="AM30" s="125">
        <f>数据!K30</f>
        <v>32.17</v>
      </c>
      <c r="AN30" s="125">
        <f>数据!L30</f>
        <v>8.51</v>
      </c>
      <c r="AO30" s="125">
        <f>数据!M30</f>
        <v>28.85</v>
      </c>
      <c r="AP30" s="125">
        <f>数据!N30</f>
        <v>34.69</v>
      </c>
      <c r="AQ30" s="125">
        <f>数据!O30</f>
        <v>184.55</v>
      </c>
      <c r="AR30" s="125">
        <f>数据!P30</f>
        <v>82.78</v>
      </c>
      <c r="AS30" s="125">
        <f>数据!Q30</f>
        <v>45.24</v>
      </c>
      <c r="AT30" s="125">
        <f>数据!R30</f>
        <v>106.34</v>
      </c>
      <c r="AU30" s="125">
        <f>数据!S30</f>
        <v>22.04</v>
      </c>
      <c r="AV30" s="125">
        <f>数据!T30</f>
        <v>41.43</v>
      </c>
      <c r="AW30" s="125">
        <f>数据!U30</f>
        <v>48.72</v>
      </c>
      <c r="AX30" s="125">
        <f>数据!V30</f>
        <v>44.17</v>
      </c>
      <c r="AY30" s="125">
        <f>数据!W30</f>
        <v>83.24</v>
      </c>
      <c r="AZ30" s="125">
        <f>数据!X30</f>
        <v>60.43</v>
      </c>
      <c r="BA30" s="125">
        <f>数据!Y30</f>
        <v>27.75</v>
      </c>
      <c r="BB30" s="125">
        <f>数据!Z30</f>
        <v>26.91</v>
      </c>
      <c r="BC30" s="125">
        <f>数据!AA30</f>
        <v>120.63</v>
      </c>
      <c r="BD30" s="125">
        <f>数据!AB30</f>
        <v>70.760000000000005</v>
      </c>
      <c r="BE30" s="125">
        <f>数据!AC30</f>
        <v>31.06</v>
      </c>
      <c r="BF30" s="125">
        <f>数据!AD30</f>
        <v>44</v>
      </c>
      <c r="BG30" s="125">
        <f>数据!AE30</f>
        <v>81.42</v>
      </c>
      <c r="BH30" s="125"/>
    </row>
    <row r="31" spans="1:60">
      <c r="H31" s="147"/>
      <c r="I31" s="136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1"/>
      <c r="Y31" s="130"/>
      <c r="Z31" s="121">
        <v>30</v>
      </c>
      <c r="AA31" s="124" t="str">
        <f t="shared" ca="1" si="0"/>
        <v>埃克森</v>
      </c>
      <c r="AB31" s="121">
        <v>30</v>
      </c>
      <c r="AC31" s="128">
        <f>数据!A31</f>
        <v>39234</v>
      </c>
      <c r="AD31" s="125">
        <f>数据!B31</f>
        <v>1503.35</v>
      </c>
      <c r="AE31" s="125">
        <f>数据!C31</f>
        <v>122.04</v>
      </c>
      <c r="AF31" s="125">
        <f>数据!D31</f>
        <v>57.82</v>
      </c>
      <c r="AG31" s="125">
        <f>数据!E31</f>
        <v>89.81</v>
      </c>
      <c r="AH31" s="125">
        <f>数据!F31</f>
        <v>43.81</v>
      </c>
      <c r="AI31" s="125">
        <f>数据!G31</f>
        <v>47.31</v>
      </c>
      <c r="AJ31" s="125">
        <f>数据!H31</f>
        <v>78.349999999999994</v>
      </c>
      <c r="AK31" s="125">
        <f>数据!I31</f>
        <v>144.74</v>
      </c>
      <c r="AL31" s="125">
        <f>数据!J31</f>
        <v>28.55</v>
      </c>
      <c r="AM31" s="125">
        <f>数据!K31</f>
        <v>33.28</v>
      </c>
      <c r="AN31" s="125">
        <f>数据!L31</f>
        <v>9.42</v>
      </c>
      <c r="AO31" s="125">
        <f>数据!M31</f>
        <v>29.63</v>
      </c>
      <c r="AP31" s="125">
        <f>数据!N31</f>
        <v>34.270000000000003</v>
      </c>
      <c r="AQ31" s="125">
        <f>数据!O31</f>
        <v>212.01</v>
      </c>
      <c r="AR31" s="125">
        <f>数据!P31</f>
        <v>81.55</v>
      </c>
      <c r="AS31" s="125">
        <f>数据!Q31</f>
        <v>43.85</v>
      </c>
      <c r="AT31" s="125">
        <f>数据!R31</f>
        <v>101.15</v>
      </c>
      <c r="AU31" s="125">
        <f>数据!S31</f>
        <v>22.15</v>
      </c>
      <c r="AV31" s="125">
        <f>数据!T31</f>
        <v>45.26</v>
      </c>
      <c r="AW31" s="125">
        <f>数据!U31</f>
        <v>48.91</v>
      </c>
      <c r="AX31" s="125">
        <f>数据!V31</f>
        <v>46.84</v>
      </c>
      <c r="AY31" s="125">
        <f>数据!W31</f>
        <v>81.25</v>
      </c>
      <c r="AZ31" s="125">
        <f>数据!X31</f>
        <v>65.62</v>
      </c>
      <c r="BA31" s="125">
        <f>数据!Y31</f>
        <v>28.21</v>
      </c>
      <c r="BB31" s="125">
        <f>数据!Z31</f>
        <v>26.41</v>
      </c>
      <c r="BC31" s="125">
        <f>数据!AA31</f>
        <v>125.88</v>
      </c>
      <c r="BD31" s="125">
        <f>数据!AB31</f>
        <v>68.22</v>
      </c>
      <c r="BE31" s="125">
        <f>数据!AC31</f>
        <v>32.35</v>
      </c>
      <c r="BF31" s="125">
        <f>数据!AD31</f>
        <v>46.07</v>
      </c>
      <c r="BG31" s="125">
        <f>数据!AE31</f>
        <v>80.23</v>
      </c>
      <c r="BH31" s="125"/>
    </row>
    <row r="32" spans="1:60">
      <c r="I32" s="136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1"/>
      <c r="AA32" s="124">
        <f t="shared" ca="1" si="0"/>
        <v>30</v>
      </c>
      <c r="AB32" s="121">
        <v>31</v>
      </c>
      <c r="AC32" s="128">
        <f>数据!A32</f>
        <v>39203</v>
      </c>
      <c r="AD32" s="125">
        <f>数据!B32</f>
        <v>1530.62</v>
      </c>
      <c r="AE32" s="125">
        <f>数据!C32</f>
        <v>121.19</v>
      </c>
      <c r="AF32" s="125">
        <f>数据!D32</f>
        <v>61.42</v>
      </c>
      <c r="AG32" s="125">
        <f>数据!E32</f>
        <v>93.95</v>
      </c>
      <c r="AH32" s="125">
        <f>数据!F32</f>
        <v>45.44</v>
      </c>
      <c r="AI32" s="125">
        <f>数据!G32</f>
        <v>50.26</v>
      </c>
      <c r="AJ32" s="125">
        <f>数据!H32</f>
        <v>75.790000000000006</v>
      </c>
      <c r="AK32" s="125">
        <f>数据!I32</f>
        <v>152.1</v>
      </c>
      <c r="AL32" s="125">
        <f>数据!J32</f>
        <v>26.91</v>
      </c>
      <c r="AM32" s="125">
        <f>数据!K32</f>
        <v>34.54</v>
      </c>
      <c r="AN32" s="125">
        <f>数据!L32</f>
        <v>8.34</v>
      </c>
      <c r="AO32" s="125">
        <f>数据!M32</f>
        <v>29.98</v>
      </c>
      <c r="AP32" s="125">
        <f>数据!N32</f>
        <v>33.4</v>
      </c>
      <c r="AQ32" s="125">
        <f>数据!O32</f>
        <v>225.77</v>
      </c>
      <c r="AR32" s="125">
        <f>数据!P32</f>
        <v>82.67</v>
      </c>
      <c r="AS32" s="125">
        <f>数据!Q32</f>
        <v>44.84</v>
      </c>
      <c r="AT32" s="125">
        <f>数据!R32</f>
        <v>102.45</v>
      </c>
      <c r="AU32" s="125">
        <f>数据!S32</f>
        <v>20.69</v>
      </c>
      <c r="AV32" s="125">
        <f>数据!T32</f>
        <v>48.42</v>
      </c>
      <c r="AW32" s="125">
        <f>数据!U32</f>
        <v>49.21</v>
      </c>
      <c r="AX32" s="125">
        <f>数据!V32</f>
        <v>46.64</v>
      </c>
      <c r="AY32" s="125">
        <f>数据!W32</f>
        <v>82.34</v>
      </c>
      <c r="AZ32" s="125">
        <f>数据!X32</f>
        <v>66.53</v>
      </c>
      <c r="BA32" s="125">
        <f>数据!Y32</f>
        <v>29.37</v>
      </c>
      <c r="BB32" s="125">
        <f>数据!Z32</f>
        <v>25.73</v>
      </c>
      <c r="BC32" s="125">
        <f>数据!AA32</f>
        <v>120.76</v>
      </c>
      <c r="BD32" s="125">
        <f>数据!AB32</f>
        <v>67.260000000000005</v>
      </c>
      <c r="BE32" s="125">
        <f>数据!AC32</f>
        <v>33.200000000000003</v>
      </c>
      <c r="BF32" s="125">
        <f>数据!AD32</f>
        <v>45.58</v>
      </c>
      <c r="BG32" s="125">
        <f>数据!AE32</f>
        <v>79.55</v>
      </c>
      <c r="BH32" s="125"/>
    </row>
    <row r="33" spans="1:60">
      <c r="I33" s="136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B33" s="121">
        <v>32</v>
      </c>
      <c r="AC33" s="128">
        <f>数据!A33</f>
        <v>39174</v>
      </c>
      <c r="AD33" s="125">
        <f>数据!B33</f>
        <v>1482.37</v>
      </c>
      <c r="AE33" s="125">
        <f>数据!C33</f>
        <v>99.8</v>
      </c>
      <c r="AF33" s="125">
        <f>数据!D33</f>
        <v>57.34</v>
      </c>
      <c r="AG33" s="125">
        <f>数据!E33</f>
        <v>86.54</v>
      </c>
      <c r="AH33" s="125">
        <f>数据!F33</f>
        <v>45.12</v>
      </c>
      <c r="AI33" s="125">
        <f>数据!G33</f>
        <v>48.96</v>
      </c>
      <c r="AJ33" s="125">
        <f>数据!H33</f>
        <v>71.83</v>
      </c>
      <c r="AK33" s="125">
        <f>数据!I33</f>
        <v>153.55000000000001</v>
      </c>
      <c r="AL33" s="125">
        <f>数据!J33</f>
        <v>25.21</v>
      </c>
      <c r="AM33" s="125">
        <f>数据!K33</f>
        <v>34.1</v>
      </c>
      <c r="AN33" s="125">
        <f>数据!L33</f>
        <v>8.0399999999999991</v>
      </c>
      <c r="AO33" s="125">
        <f>数据!M33</f>
        <v>29.16</v>
      </c>
      <c r="AP33" s="125">
        <f>数据!N33</f>
        <v>32.76</v>
      </c>
      <c r="AQ33" s="125">
        <f>数据!O33</f>
        <v>213.83</v>
      </c>
      <c r="AR33" s="125">
        <f>数据!P33</f>
        <v>81.33</v>
      </c>
      <c r="AS33" s="125">
        <f>数据!Q33</f>
        <v>41.34</v>
      </c>
      <c r="AT33" s="125">
        <f>数据!R33</f>
        <v>97.85</v>
      </c>
      <c r="AU33" s="125">
        <f>数据!S33</f>
        <v>19.96</v>
      </c>
      <c r="AV33" s="125">
        <f>数据!T33</f>
        <v>48.67</v>
      </c>
      <c r="AW33" s="125">
        <f>数据!U33</f>
        <v>48.47</v>
      </c>
      <c r="AX33" s="125">
        <f>数据!V33</f>
        <v>44.55</v>
      </c>
      <c r="AY33" s="125">
        <f>数据!W33</f>
        <v>77.05</v>
      </c>
      <c r="AZ33" s="125">
        <f>数据!X33</f>
        <v>65.72</v>
      </c>
      <c r="BA33" s="125">
        <f>数据!Y33</f>
        <v>28.56</v>
      </c>
      <c r="BB33" s="125">
        <f>数据!Z33</f>
        <v>23.2</v>
      </c>
      <c r="BC33" s="125">
        <f>数据!AA33</f>
        <v>121.42</v>
      </c>
      <c r="BD33" s="125">
        <f>数据!AB33</f>
        <v>65.430000000000007</v>
      </c>
      <c r="BE33" s="125">
        <f>数据!AC33</f>
        <v>32.76</v>
      </c>
      <c r="BF33" s="125">
        <f>数据!AD33</f>
        <v>45.68</v>
      </c>
      <c r="BG33" s="125">
        <f>数据!AE33</f>
        <v>75.599999999999994</v>
      </c>
      <c r="BH33" s="125"/>
    </row>
    <row r="34" spans="1:60">
      <c r="I34" s="136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B34" s="121">
        <v>33</v>
      </c>
      <c r="AC34" s="128">
        <f>数据!A34</f>
        <v>39142</v>
      </c>
      <c r="AD34" s="125">
        <f>数据!B34</f>
        <v>1420.86</v>
      </c>
      <c r="AE34" s="125">
        <f>数据!C34</f>
        <v>92.91</v>
      </c>
      <c r="AF34" s="125">
        <f>数据!D34</f>
        <v>53.16</v>
      </c>
      <c r="AG34" s="125">
        <f>数据!E34</f>
        <v>82.73</v>
      </c>
      <c r="AH34" s="125">
        <f>数据!F34</f>
        <v>45.22</v>
      </c>
      <c r="AI34" s="125">
        <f>数据!G34</f>
        <v>46.88</v>
      </c>
      <c r="AJ34" s="125">
        <f>数据!H34</f>
        <v>68.290000000000006</v>
      </c>
      <c r="AK34" s="125">
        <f>数据!I34</f>
        <v>134.54</v>
      </c>
      <c r="AL34" s="125">
        <f>数据!J34</f>
        <v>23.21</v>
      </c>
      <c r="AM34" s="125">
        <f>数据!K34</f>
        <v>33.56</v>
      </c>
      <c r="AN34" s="125">
        <f>数据!L34</f>
        <v>7.89</v>
      </c>
      <c r="AO34" s="125">
        <f>数据!M34</f>
        <v>28.19</v>
      </c>
      <c r="AP34" s="125">
        <f>数据!N34</f>
        <v>31.42</v>
      </c>
      <c r="AQ34" s="125">
        <f>数据!O34</f>
        <v>201.79</v>
      </c>
      <c r="AR34" s="125">
        <f>数据!P34</f>
        <v>77.319999999999993</v>
      </c>
      <c r="AS34" s="125">
        <f>数据!Q34</f>
        <v>39.380000000000003</v>
      </c>
      <c r="AT34" s="125">
        <f>数据!R34</f>
        <v>90.24</v>
      </c>
      <c r="AU34" s="125">
        <f>数据!S34</f>
        <v>17.760000000000002</v>
      </c>
      <c r="AV34" s="125">
        <f>数据!T34</f>
        <v>44.88</v>
      </c>
      <c r="AW34" s="125">
        <f>数据!U34</f>
        <v>44.58</v>
      </c>
      <c r="AX34" s="125">
        <f>数据!V34</f>
        <v>41.57</v>
      </c>
      <c r="AY34" s="125">
        <f>数据!W34</f>
        <v>71.150000000000006</v>
      </c>
      <c r="AZ34" s="125">
        <f>数据!X34</f>
        <v>61.41</v>
      </c>
      <c r="BA34" s="125">
        <f>数据!Y34</f>
        <v>26.59</v>
      </c>
      <c r="BB34" s="125">
        <f>数据!Z34</f>
        <v>21.06</v>
      </c>
      <c r="BC34" s="125">
        <f>数据!AA34</f>
        <v>128.16</v>
      </c>
      <c r="BD34" s="125">
        <f>数据!AB34</f>
        <v>65.13</v>
      </c>
      <c r="BE34" s="125">
        <f>数据!AC34</f>
        <v>31.43</v>
      </c>
      <c r="BF34" s="125">
        <f>数据!AD34</f>
        <v>44.75</v>
      </c>
      <c r="BG34" s="125">
        <f>数据!AE34</f>
        <v>71.849999999999994</v>
      </c>
      <c r="BH34" s="125"/>
    </row>
    <row r="35" spans="1:60">
      <c r="I35" s="136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B35" s="121">
        <v>34</v>
      </c>
      <c r="AC35" s="128">
        <f>数据!A35</f>
        <v>39114</v>
      </c>
      <c r="AD35" s="125">
        <f>数据!B35</f>
        <v>1406.82</v>
      </c>
      <c r="AE35" s="125">
        <f>数据!C35</f>
        <v>84.61</v>
      </c>
      <c r="AF35" s="125">
        <f>数据!D35</f>
        <v>53.61</v>
      </c>
      <c r="AG35" s="125">
        <f>数据!E35</f>
        <v>81.19</v>
      </c>
      <c r="AH35" s="125">
        <f>数据!F35</f>
        <v>45.05</v>
      </c>
      <c r="AI35" s="125">
        <f>数据!G35</f>
        <v>46</v>
      </c>
      <c r="AJ35" s="125">
        <f>数据!H35</f>
        <v>63.27</v>
      </c>
      <c r="AK35" s="125">
        <f>数据!I35</f>
        <v>131.31</v>
      </c>
      <c r="AL35" s="125">
        <f>数据!J35</f>
        <v>22.85</v>
      </c>
      <c r="AM35" s="125">
        <f>数据!K35</f>
        <v>33.380000000000003</v>
      </c>
      <c r="AN35" s="125">
        <f>数据!L35</f>
        <v>7.91</v>
      </c>
      <c r="AO35" s="125">
        <f>数据!M35</f>
        <v>27.85</v>
      </c>
      <c r="AP35" s="125">
        <f>数据!N35</f>
        <v>31.02</v>
      </c>
      <c r="AQ35" s="125">
        <f>数据!O35</f>
        <v>197.02</v>
      </c>
      <c r="AR35" s="125">
        <f>数据!P35</f>
        <v>75.56</v>
      </c>
      <c r="AS35" s="125">
        <f>数据!Q35</f>
        <v>38.53</v>
      </c>
      <c r="AT35" s="125">
        <f>数据!R35</f>
        <v>88.97</v>
      </c>
      <c r="AU35" s="125">
        <f>数据!S35</f>
        <v>18.43</v>
      </c>
      <c r="AV35" s="125">
        <f>数据!T35</f>
        <v>45.81</v>
      </c>
      <c r="AW35" s="125">
        <f>数据!U35</f>
        <v>43.05</v>
      </c>
      <c r="AX35" s="125">
        <f>数据!V35</f>
        <v>40.31</v>
      </c>
      <c r="AY35" s="125">
        <f>数据!W35</f>
        <v>68.959999999999994</v>
      </c>
      <c r="AZ35" s="125">
        <f>数据!X35</f>
        <v>58.42</v>
      </c>
      <c r="BA35" s="125">
        <f>数据!Y35</f>
        <v>26.87</v>
      </c>
      <c r="BB35" s="125">
        <f>数据!Z35</f>
        <v>20.059999999999999</v>
      </c>
      <c r="BC35" s="125">
        <f>数据!AA35</f>
        <v>133.6</v>
      </c>
      <c r="BD35" s="125">
        <f>数据!AB35</f>
        <v>65.209999999999994</v>
      </c>
      <c r="BE35" s="125">
        <f>数据!AC35</f>
        <v>31.67</v>
      </c>
      <c r="BF35" s="125">
        <f>数据!AD35</f>
        <v>45.83</v>
      </c>
      <c r="BG35" s="125">
        <f>数据!AE35</f>
        <v>68.260000000000005</v>
      </c>
      <c r="BH35" s="125"/>
    </row>
    <row r="36" spans="1:60">
      <c r="I36" s="136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B36" s="121">
        <v>35</v>
      </c>
      <c r="AC36" s="128">
        <f>数据!A36</f>
        <v>39085</v>
      </c>
      <c r="AD36" s="125">
        <f>数据!B36</f>
        <v>1438.24</v>
      </c>
      <c r="AE36" s="125">
        <f>数据!C36</f>
        <v>85.73</v>
      </c>
      <c r="AF36" s="125">
        <f>数据!D36</f>
        <v>54.88</v>
      </c>
      <c r="AG36" s="125">
        <f>数据!E36</f>
        <v>83.01</v>
      </c>
      <c r="AH36" s="125">
        <f>数据!F36</f>
        <v>46.09</v>
      </c>
      <c r="AI36" s="125">
        <f>数据!G36</f>
        <v>49.85</v>
      </c>
      <c r="AJ36" s="125">
        <f>数据!H36</f>
        <v>66.81</v>
      </c>
      <c r="AK36" s="125">
        <f>数据!I36</f>
        <v>142.01</v>
      </c>
      <c r="AL36" s="125">
        <f>数据!J36</f>
        <v>24.22</v>
      </c>
      <c r="AM36" s="125">
        <f>数据!K36</f>
        <v>34.28</v>
      </c>
      <c r="AN36" s="125">
        <f>数据!L36</f>
        <v>8.1300000000000008</v>
      </c>
      <c r="AO36" s="125">
        <f>数据!M36</f>
        <v>28.09</v>
      </c>
      <c r="AP36" s="125">
        <f>数据!N36</f>
        <v>31.79</v>
      </c>
      <c r="AQ36" s="125">
        <f>数据!O36</f>
        <v>207.19</v>
      </c>
      <c r="AR36" s="125">
        <f>数据!P36</f>
        <v>79.209999999999994</v>
      </c>
      <c r="AS36" s="125">
        <f>数据!Q36</f>
        <v>42.37</v>
      </c>
      <c r="AT36" s="125">
        <f>数据!R36</f>
        <v>94.63</v>
      </c>
      <c r="AU36" s="125">
        <f>数据!S36</f>
        <v>19.350000000000001</v>
      </c>
      <c r="AV36" s="125">
        <f>数据!T36</f>
        <v>47.24</v>
      </c>
      <c r="AW36" s="125">
        <f>数据!U36</f>
        <v>44.15</v>
      </c>
      <c r="AX36" s="125">
        <f>数据!V36</f>
        <v>40.92</v>
      </c>
      <c r="AY36" s="125">
        <f>数据!W36</f>
        <v>68.739999999999995</v>
      </c>
      <c r="AZ36" s="125">
        <f>数据!X36</f>
        <v>64.55</v>
      </c>
      <c r="BA36" s="125">
        <f>数据!Y36</f>
        <v>29.34</v>
      </c>
      <c r="BB36" s="125">
        <f>数据!Z36</f>
        <v>20.309999999999999</v>
      </c>
      <c r="BC36" s="125">
        <f>数据!AA36</f>
        <v>131.78</v>
      </c>
      <c r="BD36" s="125">
        <f>数据!AB36</f>
        <v>66.78</v>
      </c>
      <c r="BE36" s="125">
        <f>数据!AC36</f>
        <v>32.79</v>
      </c>
      <c r="BF36" s="125">
        <f>数据!AD36</f>
        <v>45.24</v>
      </c>
      <c r="BG36" s="125">
        <f>数据!AE36</f>
        <v>70.27</v>
      </c>
      <c r="BH36" s="125"/>
    </row>
    <row r="37" spans="1:60">
      <c r="I37" s="136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B37" s="121">
        <v>36</v>
      </c>
      <c r="AC37" s="128">
        <f>数据!A37</f>
        <v>39052</v>
      </c>
      <c r="AD37" s="125">
        <f>数据!B37</f>
        <v>1418.3</v>
      </c>
      <c r="AE37" s="125">
        <f>数据!C37</f>
        <v>84.84</v>
      </c>
      <c r="AF37" s="125">
        <f>数据!D37</f>
        <v>57.05</v>
      </c>
      <c r="AG37" s="125">
        <f>数据!E37</f>
        <v>82.35</v>
      </c>
      <c r="AH37" s="125">
        <f>数据!F37</f>
        <v>46.8</v>
      </c>
      <c r="AI37" s="125">
        <f>数据!G37</f>
        <v>50.36</v>
      </c>
      <c r="AJ37" s="125">
        <f>数据!H37</f>
        <v>67.41</v>
      </c>
      <c r="AK37" s="125">
        <f>数据!I37</f>
        <v>133.24</v>
      </c>
      <c r="AL37" s="125">
        <f>数据!J37</f>
        <v>25.09</v>
      </c>
      <c r="AM37" s="125">
        <f>数据!K37</f>
        <v>33.4</v>
      </c>
      <c r="AN37" s="125">
        <f>数据!L37</f>
        <v>7.51</v>
      </c>
      <c r="AO37" s="125">
        <f>数据!M37</f>
        <v>27.69</v>
      </c>
      <c r="AP37" s="125">
        <f>数据!N37</f>
        <v>32.81</v>
      </c>
      <c r="AQ37" s="125">
        <f>数据!O37</f>
        <v>194.35</v>
      </c>
      <c r="AR37" s="125">
        <f>数据!P37</f>
        <v>79.05</v>
      </c>
      <c r="AS37" s="125">
        <f>数据!Q37</f>
        <v>40.33</v>
      </c>
      <c r="AT37" s="125">
        <f>数据!R37</f>
        <v>92.73</v>
      </c>
      <c r="AU37" s="125">
        <f>数据!S37</f>
        <v>18.7</v>
      </c>
      <c r="AV37" s="125">
        <f>数据!T37</f>
        <v>44.49</v>
      </c>
      <c r="AW37" s="125">
        <f>数据!U37</f>
        <v>44.49</v>
      </c>
      <c r="AX37" s="125">
        <f>数据!V37</f>
        <v>40.9</v>
      </c>
      <c r="AY37" s="125">
        <f>数据!W37</f>
        <v>72.09</v>
      </c>
      <c r="AZ37" s="125">
        <f>数据!X37</f>
        <v>63.28</v>
      </c>
      <c r="BA37" s="125">
        <f>数据!Y37</f>
        <v>28.39</v>
      </c>
      <c r="BB37" s="125">
        <f>数据!Z37</f>
        <v>18.670000000000002</v>
      </c>
      <c r="BC37" s="125">
        <f>数据!AA37</f>
        <v>134.31</v>
      </c>
      <c r="BD37" s="125">
        <f>数据!AB37</f>
        <v>69.27</v>
      </c>
      <c r="BE37" s="125">
        <f>数据!AC37</f>
        <v>32.200000000000003</v>
      </c>
      <c r="BF37" s="125">
        <f>数据!AD37</f>
        <v>43.81</v>
      </c>
      <c r="BG37" s="125">
        <f>数据!AE37</f>
        <v>72.67</v>
      </c>
      <c r="BH37" s="125"/>
    </row>
    <row r="38" spans="1:60">
      <c r="B38" s="149"/>
      <c r="C38" s="149"/>
      <c r="D38" s="149"/>
      <c r="E38" s="149"/>
      <c r="F38" s="149"/>
      <c r="I38" s="136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1"/>
      <c r="AB38" s="121">
        <v>37</v>
      </c>
      <c r="AC38" s="128">
        <f>数据!A38</f>
        <v>39022</v>
      </c>
      <c r="AD38" s="125">
        <f>数据!B38</f>
        <v>1400.63</v>
      </c>
      <c r="AE38" s="125">
        <f>数据!C38</f>
        <v>91.66</v>
      </c>
      <c r="AF38" s="125">
        <f>数据!D38</f>
        <v>55.21</v>
      </c>
      <c r="AG38" s="125">
        <f>数据!E38</f>
        <v>82.06</v>
      </c>
      <c r="AH38" s="125">
        <f>数据!F38</f>
        <v>47.2</v>
      </c>
      <c r="AI38" s="125">
        <f>数据!G38</f>
        <v>44.84</v>
      </c>
      <c r="AJ38" s="125">
        <f>数据!H38</f>
        <v>66.3</v>
      </c>
      <c r="AK38" s="125">
        <f>数据!I38</f>
        <v>129.36000000000001</v>
      </c>
      <c r="AL38" s="125">
        <f>数据!J38</f>
        <v>27.24</v>
      </c>
      <c r="AM38" s="125">
        <f>数据!K38</f>
        <v>31.92</v>
      </c>
      <c r="AN38" s="125">
        <f>数据!L38</f>
        <v>8.1300000000000008</v>
      </c>
      <c r="AO38" s="125">
        <f>数据!M38</f>
        <v>27.36</v>
      </c>
      <c r="AP38" s="125">
        <f>数据!N38</f>
        <v>30.88</v>
      </c>
      <c r="AQ38" s="125">
        <f>数据!O38</f>
        <v>189.92</v>
      </c>
      <c r="AR38" s="125">
        <f>数据!P38</f>
        <v>80.209999999999994</v>
      </c>
      <c r="AS38" s="125">
        <f>数据!Q38</f>
        <v>38.56</v>
      </c>
      <c r="AT38" s="125">
        <f>数据!R38</f>
        <v>87.73</v>
      </c>
      <c r="AU38" s="125">
        <f>数据!S38</f>
        <v>19.760000000000002</v>
      </c>
      <c r="AV38" s="125">
        <f>数据!T38</f>
        <v>42.63</v>
      </c>
      <c r="AW38" s="125">
        <f>数据!U38</f>
        <v>43.18</v>
      </c>
      <c r="AX38" s="125">
        <f>数据!V38</f>
        <v>38.729999999999997</v>
      </c>
      <c r="AY38" s="125">
        <f>数据!W38</f>
        <v>75.36</v>
      </c>
      <c r="AZ38" s="125">
        <f>数据!X38</f>
        <v>59.19</v>
      </c>
      <c r="BA38" s="125">
        <f>数据!Y38</f>
        <v>27.91</v>
      </c>
      <c r="BB38" s="125">
        <f>数据!Z38</f>
        <v>18.579999999999998</v>
      </c>
      <c r="BC38" s="125">
        <f>数据!AA38</f>
        <v>120.05</v>
      </c>
      <c r="BD38" s="125">
        <f>数据!AB38</f>
        <v>71.989999999999995</v>
      </c>
      <c r="BE38" s="125">
        <f>数据!AC38</f>
        <v>31.91</v>
      </c>
      <c r="BF38" s="125">
        <f>数据!AD38</f>
        <v>43.57</v>
      </c>
      <c r="BG38" s="125">
        <f>数据!AE38</f>
        <v>72.84</v>
      </c>
      <c r="BH38" s="125"/>
    </row>
    <row r="39" spans="1:60">
      <c r="A39" s="149"/>
      <c r="C39" s="121" t="s">
        <v>83</v>
      </c>
      <c r="E39" s="121" t="s">
        <v>50</v>
      </c>
      <c r="I39" s="136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B39" s="121">
        <v>38</v>
      </c>
      <c r="AC39" s="128">
        <f>数据!A39</f>
        <v>38992</v>
      </c>
      <c r="AD39" s="125">
        <f>数据!B39</f>
        <v>1377.94</v>
      </c>
      <c r="AE39" s="125">
        <f>数据!C39</f>
        <v>81.08</v>
      </c>
      <c r="AF39" s="125">
        <f>数据!D39</f>
        <v>54.36</v>
      </c>
      <c r="AG39" s="125">
        <f>数据!E39</f>
        <v>73.760000000000005</v>
      </c>
      <c r="AH39" s="125">
        <f>数据!F39</f>
        <v>46.73</v>
      </c>
      <c r="AI39" s="125">
        <f>数据!G39</f>
        <v>44.91</v>
      </c>
      <c r="AJ39" s="125">
        <f>数据!H39</f>
        <v>61.15</v>
      </c>
      <c r="AK39" s="125">
        <f>数据!I39</f>
        <v>126.35</v>
      </c>
      <c r="AL39" s="125">
        <f>数据!J39</f>
        <v>24.33</v>
      </c>
      <c r="AM39" s="125">
        <f>数据!K39</f>
        <v>30.39</v>
      </c>
      <c r="AN39" s="125">
        <f>数据!L39</f>
        <v>8.2799999999999994</v>
      </c>
      <c r="AO39" s="125">
        <f>数据!M39</f>
        <v>26.77</v>
      </c>
      <c r="AP39" s="125">
        <f>数据!N39</f>
        <v>30.73</v>
      </c>
      <c r="AQ39" s="125">
        <f>数据!O39</f>
        <v>185.03</v>
      </c>
      <c r="AR39" s="125">
        <f>数据!P39</f>
        <v>81.69</v>
      </c>
      <c r="AS39" s="125">
        <f>数据!Q39</f>
        <v>37.85</v>
      </c>
      <c r="AT39" s="125">
        <f>数据!R39</f>
        <v>87.84</v>
      </c>
      <c r="AU39" s="125">
        <f>数据!S39</f>
        <v>19.61</v>
      </c>
      <c r="AV39" s="125">
        <f>数据!T39</f>
        <v>43.69</v>
      </c>
      <c r="AW39" s="125">
        <f>数据!U39</f>
        <v>42.8</v>
      </c>
      <c r="AX39" s="125">
        <f>数据!V39</f>
        <v>37.76</v>
      </c>
      <c r="AY39" s="125">
        <f>数据!W39</f>
        <v>72.52</v>
      </c>
      <c r="AZ39" s="125">
        <f>数据!X39</f>
        <v>59.4</v>
      </c>
      <c r="BA39" s="125">
        <f>数据!Y39</f>
        <v>27.2</v>
      </c>
      <c r="BB39" s="125">
        <f>数据!Z39</f>
        <v>18.27</v>
      </c>
      <c r="BC39" s="125">
        <f>数据!AA39</f>
        <v>118</v>
      </c>
      <c r="BD39" s="125">
        <f>数据!AB39</f>
        <v>69.28</v>
      </c>
      <c r="BE39" s="125">
        <f>数据!AC39</f>
        <v>32.61</v>
      </c>
      <c r="BF39" s="125">
        <f>数据!AD39</f>
        <v>46.58</v>
      </c>
      <c r="BG39" s="125">
        <f>数据!AE39</f>
        <v>67.44</v>
      </c>
      <c r="BH39" s="125"/>
    </row>
    <row r="40" spans="1:60">
      <c r="B40" s="147"/>
      <c r="C40" s="127" t="str">
        <f t="shared" ref="C40:C71" si="1">AD1</f>
        <v>SP500</v>
      </c>
      <c r="D40" s="150" t="str">
        <f ca="1">OFFSET(AC1,0,$C$2)</f>
        <v>苹果</v>
      </c>
      <c r="E40" s="127" t="str">
        <f>C40</f>
        <v>SP500</v>
      </c>
      <c r="F40" s="147" t="str">
        <f ca="1">D40</f>
        <v>苹果</v>
      </c>
      <c r="G40" s="121" t="s">
        <v>105</v>
      </c>
      <c r="H40" s="121" t="s">
        <v>106</v>
      </c>
      <c r="I40" s="136" t="s">
        <v>107</v>
      </c>
      <c r="J40" s="127" t="s">
        <v>108</v>
      </c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B40" s="121">
        <v>39</v>
      </c>
      <c r="AC40" s="128">
        <f>数据!A40</f>
        <v>38961</v>
      </c>
      <c r="AD40" s="125">
        <f>数据!B40</f>
        <v>1335.85</v>
      </c>
      <c r="AE40" s="125">
        <f>数据!C40</f>
        <v>76.98</v>
      </c>
      <c r="AF40" s="125">
        <f>数据!D40</f>
        <v>52.59</v>
      </c>
      <c r="AG40" s="125">
        <f>数据!E40</f>
        <v>72.83</v>
      </c>
      <c r="AH40" s="125">
        <f>数据!F40</f>
        <v>46.47</v>
      </c>
      <c r="AI40" s="125">
        <f>数据!G40</f>
        <v>44.47</v>
      </c>
      <c r="AJ40" s="125">
        <f>数据!H40</f>
        <v>59.02</v>
      </c>
      <c r="AK40" s="125">
        <f>数据!I40</f>
        <v>120.7</v>
      </c>
      <c r="AL40" s="125">
        <f>数据!J40</f>
        <v>22.84</v>
      </c>
      <c r="AM40" s="125">
        <f>数据!K40</f>
        <v>29.86</v>
      </c>
      <c r="AN40" s="125">
        <f>数据!L40</f>
        <v>8.09</v>
      </c>
      <c r="AO40" s="125">
        <f>数据!M40</f>
        <v>25.94</v>
      </c>
      <c r="AP40" s="125">
        <f>数据!N40</f>
        <v>30.9</v>
      </c>
      <c r="AQ40" s="125">
        <f>数据!O40</f>
        <v>164.61</v>
      </c>
      <c r="AR40" s="125">
        <f>数据!P40</f>
        <v>78.319999999999993</v>
      </c>
      <c r="AS40" s="125">
        <f>数据!Q40</f>
        <v>35.85</v>
      </c>
      <c r="AT40" s="125">
        <f>数据!R40</f>
        <v>77.959999999999994</v>
      </c>
      <c r="AU40" s="125">
        <f>数据!S40</f>
        <v>18.899999999999999</v>
      </c>
      <c r="AV40" s="125">
        <f>数据!T40</f>
        <v>42.94</v>
      </c>
      <c r="AW40" s="125">
        <f>数据!U40</f>
        <v>40.93</v>
      </c>
      <c r="AX40" s="125">
        <f>数据!V40</f>
        <v>35.24</v>
      </c>
      <c r="AY40" s="125">
        <f>数据!W40</f>
        <v>68.459999999999994</v>
      </c>
      <c r="AZ40" s="125">
        <f>数据!X40</f>
        <v>56.46</v>
      </c>
      <c r="BA40" s="125">
        <f>数据!Y40</f>
        <v>25.91</v>
      </c>
      <c r="BB40" s="125">
        <f>数据!Z40</f>
        <v>18.09</v>
      </c>
      <c r="BC40" s="125">
        <f>数据!AA40</f>
        <v>108.9</v>
      </c>
      <c r="BD40" s="125">
        <f>数据!AB40</f>
        <v>66.14</v>
      </c>
      <c r="BE40" s="125">
        <f>数据!AC40</f>
        <v>32.51</v>
      </c>
      <c r="BF40" s="125">
        <f>数据!AD40</f>
        <v>46.62</v>
      </c>
      <c r="BG40" s="125">
        <f>数据!AE40</f>
        <v>63.36</v>
      </c>
      <c r="BH40" s="125"/>
    </row>
    <row r="41" spans="1:60">
      <c r="A41" s="121">
        <v>1</v>
      </c>
      <c r="B41" s="151">
        <f>AC2</f>
        <v>40119</v>
      </c>
      <c r="C41" s="127">
        <f t="shared" si="1"/>
        <v>1069.3</v>
      </c>
      <c r="D41" s="127">
        <f t="array" ref="D41:D161">INDEX(AD2:BG122,,C2)</f>
        <v>194.34</v>
      </c>
      <c r="E41" s="148">
        <f>C41/C42-1</f>
        <v>3.1953599243381925E-2</v>
      </c>
      <c r="F41" s="148">
        <f>D41/D42-1</f>
        <v>3.0981432360742689E-2</v>
      </c>
      <c r="G41" s="130">
        <f>$D$4+$C$4*E41</f>
        <v>8.6276434950203151E-2</v>
      </c>
      <c r="H41" s="152">
        <f>F41-G41</f>
        <v>-5.5295002589460462E-2</v>
      </c>
      <c r="I41" s="136">
        <f>-TINV($C$12,$D$7)*$C$5</f>
        <v>-0.56097428187449216</v>
      </c>
      <c r="J41" s="136">
        <f>TINV($C$12,$D$7)*$C$5</f>
        <v>0.56097428187449216</v>
      </c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B41" s="121">
        <v>40</v>
      </c>
      <c r="AC41" s="128">
        <f>数据!A41</f>
        <v>38930</v>
      </c>
      <c r="AD41" s="125">
        <f>数据!B41</f>
        <v>1303.82</v>
      </c>
      <c r="AE41" s="125">
        <f>数据!C41</f>
        <v>67.849999999999994</v>
      </c>
      <c r="AF41" s="125">
        <f>数据!D41</f>
        <v>49.27</v>
      </c>
      <c r="AG41" s="125">
        <f>数据!E41</f>
        <v>69.180000000000007</v>
      </c>
      <c r="AH41" s="125">
        <f>数据!F41</f>
        <v>44.65</v>
      </c>
      <c r="AI41" s="125">
        <f>数据!G41</f>
        <v>44.19</v>
      </c>
      <c r="AJ41" s="125">
        <f>数据!H41</f>
        <v>58.6</v>
      </c>
      <c r="AK41" s="125">
        <f>数据!I41</f>
        <v>114.31</v>
      </c>
      <c r="AL41" s="125">
        <f>数据!J41</f>
        <v>22.55</v>
      </c>
      <c r="AM41" s="125">
        <f>数据!K41</f>
        <v>28.64</v>
      </c>
      <c r="AN41" s="125">
        <f>数据!L41</f>
        <v>8.3699999999999992</v>
      </c>
      <c r="AO41" s="125">
        <f>数据!M41</f>
        <v>25.51</v>
      </c>
      <c r="AP41" s="125">
        <f>数据!N41</f>
        <v>29.6</v>
      </c>
      <c r="AQ41" s="125">
        <f>数据!O41</f>
        <v>144.65</v>
      </c>
      <c r="AR41" s="125">
        <f>数据!P41</f>
        <v>77.81</v>
      </c>
      <c r="AS41" s="125">
        <f>数据!Q41</f>
        <v>35.64</v>
      </c>
      <c r="AT41" s="125">
        <f>数据!R41</f>
        <v>77.03</v>
      </c>
      <c r="AU41" s="125">
        <f>数据!S41</f>
        <v>17.98</v>
      </c>
      <c r="AV41" s="125">
        <f>数据!T41</f>
        <v>41.76</v>
      </c>
      <c r="AW41" s="125">
        <f>数据!U41</f>
        <v>40.76</v>
      </c>
      <c r="AX41" s="125">
        <f>数据!V41</f>
        <v>32.340000000000003</v>
      </c>
      <c r="AY41" s="125">
        <f>数据!W41</f>
        <v>65.959999999999994</v>
      </c>
      <c r="AZ41" s="125">
        <f>数据!X41</f>
        <v>50.94</v>
      </c>
      <c r="BA41" s="125">
        <f>数据!Y41</f>
        <v>24.35</v>
      </c>
      <c r="BB41" s="125">
        <f>数据!Z41</f>
        <v>19.190000000000001</v>
      </c>
      <c r="BC41" s="125">
        <f>数据!AA41</f>
        <v>108.34</v>
      </c>
      <c r="BD41" s="125">
        <f>数据!AB41</f>
        <v>64.41</v>
      </c>
      <c r="BE41" s="125">
        <f>数据!AC41</f>
        <v>31.23</v>
      </c>
      <c r="BF41" s="125">
        <f>数据!AD41</f>
        <v>42.27</v>
      </c>
      <c r="BG41" s="125">
        <f>数据!AE41</f>
        <v>63.89</v>
      </c>
      <c r="BH41" s="125"/>
    </row>
    <row r="42" spans="1:60">
      <c r="A42" s="121">
        <v>2</v>
      </c>
      <c r="B42" s="151">
        <f t="shared" ref="B42:B105" si="2">AC3</f>
        <v>40087</v>
      </c>
      <c r="C42" s="127">
        <f t="shared" si="1"/>
        <v>1036.19</v>
      </c>
      <c r="D42" s="127">
        <v>188.5</v>
      </c>
      <c r="E42" s="148">
        <f t="shared" ref="E42:E100" si="3">C42/C43-1</f>
        <v>-1.9761985847807084E-2</v>
      </c>
      <c r="F42" s="148">
        <f t="shared" ref="F42:F100" si="4">D42/D43-1</f>
        <v>1.6994874561640172E-2</v>
      </c>
      <c r="G42" s="130">
        <f t="shared" ref="G42:G105" si="5">$D$4+$C$4*E42</f>
        <v>8.0152397384642138E-3</v>
      </c>
      <c r="H42" s="152">
        <f t="shared" ref="H42:H105" si="6">F42-G42</f>
        <v>8.9796348231759582E-3</v>
      </c>
      <c r="I42" s="136">
        <f t="shared" ref="I42:I105" si="7">-TINV($C$12,$D$7)*$C$5</f>
        <v>-0.56097428187449216</v>
      </c>
      <c r="J42" s="136">
        <f t="shared" ref="J42:J105" si="8">TINV($C$12,$D$7)*$C$5</f>
        <v>0.56097428187449216</v>
      </c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B42" s="121">
        <v>41</v>
      </c>
      <c r="AC42" s="128">
        <f>数据!A42</f>
        <v>38901</v>
      </c>
      <c r="AD42" s="125">
        <f>数据!B42</f>
        <v>1276.6600000000001</v>
      </c>
      <c r="AE42" s="125">
        <f>数据!C42</f>
        <v>67.959999999999994</v>
      </c>
      <c r="AF42" s="125">
        <f>数据!D42</f>
        <v>48.82</v>
      </c>
      <c r="AG42" s="125">
        <f>数据!E42</f>
        <v>71.23</v>
      </c>
      <c r="AH42" s="125">
        <f>数据!F42</f>
        <v>44.23</v>
      </c>
      <c r="AI42" s="125">
        <f>数据!G42</f>
        <v>42.82</v>
      </c>
      <c r="AJ42" s="125">
        <f>数据!H42</f>
        <v>59.39</v>
      </c>
      <c r="AK42" s="125">
        <f>数据!I42</f>
        <v>115.6</v>
      </c>
      <c r="AL42" s="125">
        <f>数据!J42</f>
        <v>21.68</v>
      </c>
      <c r="AM42" s="125">
        <f>数据!K42</f>
        <v>28.68</v>
      </c>
      <c r="AN42" s="125">
        <f>数据!L42</f>
        <v>6.67</v>
      </c>
      <c r="AO42" s="125">
        <f>数据!M42</f>
        <v>24.94</v>
      </c>
      <c r="AP42" s="125">
        <f>数据!N42</f>
        <v>28.41</v>
      </c>
      <c r="AQ42" s="125">
        <f>数据!O42</f>
        <v>148.63</v>
      </c>
      <c r="AR42" s="125">
        <f>数据!P42</f>
        <v>77.19</v>
      </c>
      <c r="AS42" s="125">
        <f>数据!Q42</f>
        <v>31.11</v>
      </c>
      <c r="AT42" s="125">
        <f>数据!R42</f>
        <v>73.349999999999994</v>
      </c>
      <c r="AU42" s="125">
        <f>数据!S42</f>
        <v>16.440000000000001</v>
      </c>
      <c r="AV42" s="125">
        <f>数据!T42</f>
        <v>41.72</v>
      </c>
      <c r="AW42" s="125">
        <f>数据!U42</f>
        <v>40.479999999999997</v>
      </c>
      <c r="AX42" s="125">
        <f>数据!V42</f>
        <v>31.88</v>
      </c>
      <c r="AY42" s="125">
        <f>数据!W42</f>
        <v>64.34</v>
      </c>
      <c r="AZ42" s="125">
        <f>数据!X42</f>
        <v>51.49</v>
      </c>
      <c r="BA42" s="125">
        <f>数据!Y42</f>
        <v>22.71</v>
      </c>
      <c r="BB42" s="125">
        <f>数据!Z42</f>
        <v>18.239999999999998</v>
      </c>
      <c r="BC42" s="125">
        <f>数据!AA42</f>
        <v>105.22</v>
      </c>
      <c r="BD42" s="125">
        <f>数据!AB42</f>
        <v>63.02</v>
      </c>
      <c r="BE42" s="125">
        <f>数据!AC42</f>
        <v>32.25</v>
      </c>
      <c r="BF42" s="125">
        <f>数据!AD42</f>
        <v>41.9</v>
      </c>
      <c r="BG42" s="125">
        <f>数据!AE42</f>
        <v>63.67</v>
      </c>
      <c r="BH42" s="125"/>
    </row>
    <row r="43" spans="1:60">
      <c r="A43" s="121">
        <v>3</v>
      </c>
      <c r="B43" s="151">
        <f t="shared" si="2"/>
        <v>40057</v>
      </c>
      <c r="C43" s="127">
        <f t="shared" si="1"/>
        <v>1057.08</v>
      </c>
      <c r="D43" s="127">
        <v>185.35</v>
      </c>
      <c r="E43" s="148">
        <f t="shared" si="3"/>
        <v>3.5723383825517763E-2</v>
      </c>
      <c r="F43" s="148">
        <f t="shared" si="4"/>
        <v>0.10189643897509049</v>
      </c>
      <c r="G43" s="130">
        <f t="shared" si="5"/>
        <v>9.1981249979725108E-2</v>
      </c>
      <c r="H43" s="152">
        <f t="shared" si="6"/>
        <v>9.9151889953653788E-3</v>
      </c>
      <c r="I43" s="136">
        <f t="shared" si="7"/>
        <v>-0.56097428187449216</v>
      </c>
      <c r="J43" s="136">
        <f t="shared" si="8"/>
        <v>0.56097428187449216</v>
      </c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B43" s="121">
        <v>42</v>
      </c>
      <c r="AC43" s="128">
        <f>数据!A43</f>
        <v>38869</v>
      </c>
      <c r="AD43" s="125">
        <f>数据!B43</f>
        <v>1270.2</v>
      </c>
      <c r="AE43" s="125">
        <f>数据!C43</f>
        <v>57.27</v>
      </c>
      <c r="AF43" s="125">
        <f>数据!D43</f>
        <v>49.77</v>
      </c>
      <c r="AG43" s="125">
        <f>数据!E43</f>
        <v>75.36</v>
      </c>
      <c r="AH43" s="125">
        <f>数据!F43</f>
        <v>41.28</v>
      </c>
      <c r="AI43" s="125">
        <f>数据!G43</f>
        <v>42.77</v>
      </c>
      <c r="AJ43" s="125">
        <f>数据!H43</f>
        <v>56.04</v>
      </c>
      <c r="AK43" s="125">
        <f>数据!I43</f>
        <v>112.5</v>
      </c>
      <c r="AL43" s="125">
        <f>数据!J43</f>
        <v>24.46</v>
      </c>
      <c r="AM43" s="125">
        <f>数据!K43</f>
        <v>28.98</v>
      </c>
      <c r="AN43" s="125">
        <f>数据!L43</f>
        <v>6.88</v>
      </c>
      <c r="AO43" s="125">
        <f>数据!M43</f>
        <v>24.88</v>
      </c>
      <c r="AP43" s="125">
        <f>数据!N43</f>
        <v>28.64</v>
      </c>
      <c r="AQ43" s="125">
        <f>数据!O43</f>
        <v>146.02000000000001</v>
      </c>
      <c r="AR43" s="125">
        <f>数据!P43</f>
        <v>74.98</v>
      </c>
      <c r="AS43" s="125">
        <f>数据!Q43</f>
        <v>30.89</v>
      </c>
      <c r="AT43" s="125">
        <f>数据!R43</f>
        <v>72.790000000000006</v>
      </c>
      <c r="AU43" s="125">
        <f>数据!S43</f>
        <v>17.36</v>
      </c>
      <c r="AV43" s="125">
        <f>数据!T43</f>
        <v>38.1</v>
      </c>
      <c r="AW43" s="125">
        <f>数据!U43</f>
        <v>39.14</v>
      </c>
      <c r="AX43" s="125">
        <f>数据!V43</f>
        <v>30.27</v>
      </c>
      <c r="AY43" s="125">
        <f>数据!W43</f>
        <v>73.819999999999993</v>
      </c>
      <c r="AZ43" s="125">
        <f>数据!X43</f>
        <v>48.74</v>
      </c>
      <c r="BA43" s="125">
        <f>数据!Y43</f>
        <v>21.99</v>
      </c>
      <c r="BB43" s="125">
        <f>数据!Z43</f>
        <v>18.62</v>
      </c>
      <c r="BC43" s="125">
        <f>数据!AA43</f>
        <v>104.59</v>
      </c>
      <c r="BD43" s="125">
        <f>数据!AB43</f>
        <v>75.3</v>
      </c>
      <c r="BE43" s="125">
        <f>数据!AC43</f>
        <v>29.91</v>
      </c>
      <c r="BF43" s="125">
        <f>数据!AD43</f>
        <v>45.36</v>
      </c>
      <c r="BG43" s="125">
        <f>数据!AE43</f>
        <v>57.66</v>
      </c>
      <c r="BH43" s="125"/>
    </row>
    <row r="44" spans="1:60">
      <c r="A44" s="121">
        <v>4</v>
      </c>
      <c r="B44" s="151">
        <f t="shared" si="2"/>
        <v>40028</v>
      </c>
      <c r="C44" s="127">
        <f t="shared" si="1"/>
        <v>1020.62</v>
      </c>
      <c r="D44" s="127">
        <v>168.21</v>
      </c>
      <c r="E44" s="148">
        <f t="shared" si="3"/>
        <v>3.3560173370599911E-2</v>
      </c>
      <c r="F44" s="148">
        <f t="shared" si="4"/>
        <v>2.9499969398372183E-2</v>
      </c>
      <c r="G44" s="130">
        <f t="shared" si="5"/>
        <v>8.8707663586031882E-2</v>
      </c>
      <c r="H44" s="152">
        <f t="shared" si="6"/>
        <v>-5.9207694187659698E-2</v>
      </c>
      <c r="I44" s="136">
        <f t="shared" si="7"/>
        <v>-0.56097428187449216</v>
      </c>
      <c r="J44" s="136">
        <f t="shared" si="8"/>
        <v>0.56097428187449216</v>
      </c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B44" s="121">
        <v>43</v>
      </c>
      <c r="AC44" s="128">
        <f>数据!A44</f>
        <v>38838</v>
      </c>
      <c r="AD44" s="125">
        <f>数据!B44</f>
        <v>1270.0899999999999</v>
      </c>
      <c r="AE44" s="125">
        <f>数据!C44</f>
        <v>59.77</v>
      </c>
      <c r="AF44" s="125">
        <f>数据!D44</f>
        <v>50.83</v>
      </c>
      <c r="AG44" s="125">
        <f>数据!E44</f>
        <v>76.599999999999994</v>
      </c>
      <c r="AH44" s="125">
        <f>数据!F44</f>
        <v>41.54</v>
      </c>
      <c r="AI44" s="125">
        <f>数据!G44</f>
        <v>43.7</v>
      </c>
      <c r="AJ44" s="125">
        <f>数据!H44</f>
        <v>53.99</v>
      </c>
      <c r="AK44" s="125">
        <f>数据!I44</f>
        <v>114.66</v>
      </c>
      <c r="AL44" s="125">
        <f>数据!J44</f>
        <v>25.38</v>
      </c>
      <c r="AM44" s="125">
        <f>数据!K44</f>
        <v>29.46</v>
      </c>
      <c r="AN44" s="125">
        <f>数据!L44</f>
        <v>7.11</v>
      </c>
      <c r="AO44" s="125">
        <f>数据!M44</f>
        <v>24.85</v>
      </c>
      <c r="AP44" s="125">
        <f>数据!N44</f>
        <v>29.55</v>
      </c>
      <c r="AQ44" s="125">
        <f>数据!O44</f>
        <v>146.53</v>
      </c>
      <c r="AR44" s="125">
        <f>数据!P44</f>
        <v>74.02</v>
      </c>
      <c r="AS44" s="125">
        <f>数据!Q44</f>
        <v>31.48</v>
      </c>
      <c r="AT44" s="125">
        <f>数据!R44</f>
        <v>75.709999999999994</v>
      </c>
      <c r="AU44" s="125">
        <f>数据!S44</f>
        <v>16.46</v>
      </c>
      <c r="AV44" s="125">
        <f>数据!T44</f>
        <v>38.68</v>
      </c>
      <c r="AW44" s="125">
        <f>数据!U44</f>
        <v>39.770000000000003</v>
      </c>
      <c r="AX44" s="125">
        <f>数据!V44</f>
        <v>29.88</v>
      </c>
      <c r="AY44" s="125">
        <f>数据!W44</f>
        <v>76.459999999999994</v>
      </c>
      <c r="AZ44" s="125">
        <f>数据!X44</f>
        <v>45.97</v>
      </c>
      <c r="BA44" s="125">
        <f>数据!Y44</f>
        <v>21.38</v>
      </c>
      <c r="BB44" s="125">
        <f>数据!Z44</f>
        <v>19.73</v>
      </c>
      <c r="BC44" s="125">
        <f>数据!AA44</f>
        <v>107.38</v>
      </c>
      <c r="BD44" s="125">
        <f>数据!AB44</f>
        <v>73.67</v>
      </c>
      <c r="BE44" s="125">
        <f>数据!AC44</f>
        <v>29.59</v>
      </c>
      <c r="BF44" s="125">
        <f>数据!AD44</f>
        <v>45.62</v>
      </c>
      <c r="BG44" s="125">
        <f>数据!AE44</f>
        <v>57.25</v>
      </c>
      <c r="BH44" s="125"/>
    </row>
    <row r="45" spans="1:60">
      <c r="A45" s="121">
        <v>5</v>
      </c>
      <c r="B45" s="151">
        <f t="shared" si="2"/>
        <v>39995</v>
      </c>
      <c r="C45" s="127">
        <f t="shared" si="1"/>
        <v>987.48</v>
      </c>
      <c r="D45" s="127">
        <v>163.38999999999999</v>
      </c>
      <c r="E45" s="148">
        <f t="shared" si="3"/>
        <v>7.4141756950789617E-2</v>
      </c>
      <c r="F45" s="148">
        <f t="shared" si="4"/>
        <v>0.14716000842519117</v>
      </c>
      <c r="G45" s="130">
        <f t="shared" si="5"/>
        <v>0.15011977424804251</v>
      </c>
      <c r="H45" s="152">
        <f t="shared" si="6"/>
        <v>-2.9597658228513457E-3</v>
      </c>
      <c r="I45" s="136">
        <f t="shared" si="7"/>
        <v>-0.56097428187449216</v>
      </c>
      <c r="J45" s="136">
        <f t="shared" si="8"/>
        <v>0.56097428187449216</v>
      </c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B45" s="121">
        <v>44</v>
      </c>
      <c r="AC45" s="128">
        <f>数据!A45</f>
        <v>38810</v>
      </c>
      <c r="AD45" s="125">
        <f>数据!B45</f>
        <v>1310.6099999999999</v>
      </c>
      <c r="AE45" s="125">
        <f>数据!C45</f>
        <v>70.39</v>
      </c>
      <c r="AF45" s="125">
        <f>数据!D45</f>
        <v>50.32</v>
      </c>
      <c r="AG45" s="125">
        <f>数据!E45</f>
        <v>76.52</v>
      </c>
      <c r="AH45" s="125">
        <f>数据!F45</f>
        <v>42.4</v>
      </c>
      <c r="AI45" s="125">
        <f>数据!G45</f>
        <v>44.27</v>
      </c>
      <c r="AJ45" s="125">
        <f>数据!H45</f>
        <v>54.63</v>
      </c>
      <c r="AK45" s="125">
        <f>数据!I45</f>
        <v>122.12</v>
      </c>
      <c r="AL45" s="125">
        <f>数据!J45</f>
        <v>26.2</v>
      </c>
      <c r="AM45" s="125">
        <f>数据!K45</f>
        <v>27.01</v>
      </c>
      <c r="AN45" s="125">
        <f>数据!L45</f>
        <v>6.9</v>
      </c>
      <c r="AO45" s="125">
        <f>数据!M45</f>
        <v>25.58</v>
      </c>
      <c r="AP45" s="125">
        <f>数据!N45</f>
        <v>29.84</v>
      </c>
      <c r="AQ45" s="125">
        <f>数据!O45</f>
        <v>155.6</v>
      </c>
      <c r="AR45" s="125">
        <f>数据!P45</f>
        <v>72.95</v>
      </c>
      <c r="AS45" s="125">
        <f>数据!Q45</f>
        <v>31.57</v>
      </c>
      <c r="AT45" s="125">
        <f>数据!R45</f>
        <v>77.739999999999995</v>
      </c>
      <c r="AU45" s="125">
        <f>数据!S45</f>
        <v>18.16</v>
      </c>
      <c r="AV45" s="125">
        <f>数据!T45</f>
        <v>41.16</v>
      </c>
      <c r="AW45" s="125">
        <f>数据!U45</f>
        <v>37.9</v>
      </c>
      <c r="AX45" s="125">
        <f>数据!V45</f>
        <v>31.14</v>
      </c>
      <c r="AY45" s="125">
        <f>数据!W45</f>
        <v>77.66</v>
      </c>
      <c r="AZ45" s="125">
        <f>数据!X45</f>
        <v>49.58</v>
      </c>
      <c r="BA45" s="125">
        <f>数据!Y45</f>
        <v>22.71</v>
      </c>
      <c r="BB45" s="125">
        <f>数据!Z45</f>
        <v>20.82</v>
      </c>
      <c r="BC45" s="125">
        <f>数据!AA45</f>
        <v>117.13</v>
      </c>
      <c r="BD45" s="125">
        <f>数据!AB45</f>
        <v>73.81</v>
      </c>
      <c r="BE45" s="125">
        <f>数据!AC45</f>
        <v>30.39</v>
      </c>
      <c r="BF45" s="125">
        <f>数据!AD45</f>
        <v>42.25</v>
      </c>
      <c r="BG45" s="125">
        <f>数据!AE45</f>
        <v>58.99</v>
      </c>
      <c r="BH45" s="125"/>
    </row>
    <row r="46" spans="1:60">
      <c r="A46" s="121">
        <v>6</v>
      </c>
      <c r="B46" s="151">
        <f t="shared" si="2"/>
        <v>39965</v>
      </c>
      <c r="C46" s="127">
        <f t="shared" si="1"/>
        <v>919.32</v>
      </c>
      <c r="D46" s="127">
        <v>142.43</v>
      </c>
      <c r="E46" s="148">
        <f t="shared" si="3"/>
        <v>1.9583523728705643E-4</v>
      </c>
      <c r="F46" s="148">
        <f t="shared" si="4"/>
        <v>4.8744569619321165E-2</v>
      </c>
      <c r="G46" s="130">
        <f t="shared" si="5"/>
        <v>3.8217410499703904E-2</v>
      </c>
      <c r="H46" s="152">
        <f t="shared" si="6"/>
        <v>1.0527159119617262E-2</v>
      </c>
      <c r="I46" s="136">
        <f t="shared" si="7"/>
        <v>-0.56097428187449216</v>
      </c>
      <c r="J46" s="136">
        <f t="shared" si="8"/>
        <v>0.56097428187449216</v>
      </c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B46" s="121">
        <v>45</v>
      </c>
      <c r="AC46" s="128">
        <f>数据!A46</f>
        <v>38777</v>
      </c>
      <c r="AD46" s="125">
        <f>数据!B46</f>
        <v>1294.8699999999999</v>
      </c>
      <c r="AE46" s="125">
        <f>数据!C46</f>
        <v>62.72</v>
      </c>
      <c r="AF46" s="125">
        <f>数据!D46</f>
        <v>49.03</v>
      </c>
      <c r="AG46" s="125">
        <f>数据!E46</f>
        <v>71.459999999999994</v>
      </c>
      <c r="AH46" s="125">
        <f>数据!F46</f>
        <v>38.68</v>
      </c>
      <c r="AI46" s="125">
        <f>数据!G46</f>
        <v>41.43</v>
      </c>
      <c r="AJ46" s="125">
        <f>数据!H46</f>
        <v>51.9</v>
      </c>
      <c r="AK46" s="125">
        <f>数据!I46</f>
        <v>114.24</v>
      </c>
      <c r="AL46" s="125">
        <f>数据!J46</f>
        <v>29.76</v>
      </c>
      <c r="AM46" s="125">
        <f>数据!K46</f>
        <v>26.94</v>
      </c>
      <c r="AN46" s="125">
        <f>数据!L46</f>
        <v>7.79</v>
      </c>
      <c r="AO46" s="125">
        <f>数据!M46</f>
        <v>25.2</v>
      </c>
      <c r="AP46" s="125">
        <f>数据!N46</f>
        <v>30</v>
      </c>
      <c r="AQ46" s="125">
        <f>数据!O46</f>
        <v>152.05000000000001</v>
      </c>
      <c r="AR46" s="125">
        <f>数据!P46</f>
        <v>70.510000000000005</v>
      </c>
      <c r="AS46" s="125">
        <f>数据!Q46</f>
        <v>31.99</v>
      </c>
      <c r="AT46" s="125">
        <f>数据!R46</f>
        <v>77.87</v>
      </c>
      <c r="AU46" s="125">
        <f>数据!S46</f>
        <v>17.690000000000001</v>
      </c>
      <c r="AV46" s="125">
        <f>数据!T46</f>
        <v>37.46</v>
      </c>
      <c r="AW46" s="125">
        <f>数据!U46</f>
        <v>37.82</v>
      </c>
      <c r="AX46" s="125">
        <f>数据!V46</f>
        <v>30.95</v>
      </c>
      <c r="AY46" s="125">
        <f>数据!W46</f>
        <v>68.81</v>
      </c>
      <c r="AZ46" s="125">
        <f>数据!X46</f>
        <v>48.23</v>
      </c>
      <c r="BA46" s="125">
        <f>数据!Y46</f>
        <v>25.59</v>
      </c>
      <c r="BB46" s="125">
        <f>数据!Z46</f>
        <v>19.04</v>
      </c>
      <c r="BC46" s="125">
        <f>数据!AA46</f>
        <v>108.9</v>
      </c>
      <c r="BD46" s="125">
        <f>数据!AB46</f>
        <v>72.27</v>
      </c>
      <c r="BE46" s="125">
        <f>数据!AC46</f>
        <v>28.26</v>
      </c>
      <c r="BF46" s="125">
        <f>数据!AD46</f>
        <v>44.33</v>
      </c>
      <c r="BG46" s="125">
        <f>数据!AE46</f>
        <v>56.91</v>
      </c>
      <c r="BH46" s="125"/>
    </row>
    <row r="47" spans="1:60">
      <c r="A47" s="121">
        <v>7</v>
      </c>
      <c r="B47" s="151">
        <f t="shared" si="2"/>
        <v>39934</v>
      </c>
      <c r="C47" s="127">
        <f t="shared" si="1"/>
        <v>919.14</v>
      </c>
      <c r="D47" s="127">
        <v>135.81</v>
      </c>
      <c r="E47" s="148">
        <f t="shared" si="3"/>
        <v>5.3081426656431674E-2</v>
      </c>
      <c r="F47" s="148">
        <f t="shared" si="4"/>
        <v>7.9313359294286068E-2</v>
      </c>
      <c r="G47" s="130">
        <f t="shared" si="5"/>
        <v>0.11824917629417235</v>
      </c>
      <c r="H47" s="152">
        <f t="shared" si="6"/>
        <v>-3.8935816999886283E-2</v>
      </c>
      <c r="I47" s="136">
        <f t="shared" si="7"/>
        <v>-0.56097428187449216</v>
      </c>
      <c r="J47" s="136">
        <f t="shared" si="8"/>
        <v>0.56097428187449216</v>
      </c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B47" s="121">
        <v>46</v>
      </c>
      <c r="AC47" s="128">
        <f>数据!A47</f>
        <v>38749</v>
      </c>
      <c r="AD47" s="125">
        <f>数据!B47</f>
        <v>1280.6600000000001</v>
      </c>
      <c r="AE47" s="125">
        <f>数据!C47</f>
        <v>68.489999999999995</v>
      </c>
      <c r="AF47" s="125">
        <f>数据!D47</f>
        <v>50.27</v>
      </c>
      <c r="AG47" s="125">
        <f>数据!E47</f>
        <v>66.650000000000006</v>
      </c>
      <c r="AH47" s="125">
        <f>数据!F47</f>
        <v>38.520000000000003</v>
      </c>
      <c r="AI47" s="125">
        <f>数据!G47</f>
        <v>40.68</v>
      </c>
      <c r="AJ47" s="125">
        <f>数据!H47</f>
        <v>50.56</v>
      </c>
      <c r="AK47" s="125">
        <f>数据!I47</f>
        <v>110.75</v>
      </c>
      <c r="AL47" s="125">
        <f>数据!J47</f>
        <v>29</v>
      </c>
      <c r="AM47" s="125">
        <f>数据!K47</f>
        <v>27.04</v>
      </c>
      <c r="AN47" s="125">
        <f>数据!L47</f>
        <v>7.8</v>
      </c>
      <c r="AO47" s="125">
        <f>数据!M47</f>
        <v>24.78</v>
      </c>
      <c r="AP47" s="125">
        <f>数据!N47</f>
        <v>28.35</v>
      </c>
      <c r="AQ47" s="125">
        <f>数据!O47</f>
        <v>136.87</v>
      </c>
      <c r="AR47" s="125">
        <f>数据!P47</f>
        <v>70.83</v>
      </c>
      <c r="AS47" s="125">
        <f>数据!Q47</f>
        <v>31.82</v>
      </c>
      <c r="AT47" s="125">
        <f>数据!R47</f>
        <v>75.760000000000005</v>
      </c>
      <c r="AU47" s="125">
        <f>数据!S47</f>
        <v>18.72</v>
      </c>
      <c r="AV47" s="125">
        <f>数据!T47</f>
        <v>37.01</v>
      </c>
      <c r="AW47" s="125">
        <f>数据!U47</f>
        <v>37.630000000000003</v>
      </c>
      <c r="AX47" s="125">
        <f>数据!V47</f>
        <v>31.45</v>
      </c>
      <c r="AY47" s="125">
        <f>数据!W47</f>
        <v>66.900000000000006</v>
      </c>
      <c r="AZ47" s="125">
        <f>数据!X47</f>
        <v>45.81</v>
      </c>
      <c r="BA47" s="125">
        <f>数据!Y47</f>
        <v>25.27</v>
      </c>
      <c r="BB47" s="125">
        <f>数据!Z47</f>
        <v>16.71</v>
      </c>
      <c r="BC47" s="125">
        <f>数据!AA47</f>
        <v>106.87</v>
      </c>
      <c r="BD47" s="125">
        <f>数据!AB47</f>
        <v>68.02</v>
      </c>
      <c r="BE47" s="125">
        <f>数据!AC47</f>
        <v>28.4</v>
      </c>
      <c r="BF47" s="125">
        <f>数据!AD47</f>
        <v>42.4</v>
      </c>
      <c r="BG47" s="125">
        <f>数据!AE47</f>
        <v>55.52</v>
      </c>
      <c r="BH47" s="125"/>
    </row>
    <row r="48" spans="1:60">
      <c r="A48" s="121">
        <v>8</v>
      </c>
      <c r="B48" s="151">
        <f t="shared" si="2"/>
        <v>39904</v>
      </c>
      <c r="C48" s="127">
        <f t="shared" si="1"/>
        <v>872.81</v>
      </c>
      <c r="D48" s="127">
        <v>125.83</v>
      </c>
      <c r="E48" s="148">
        <f t="shared" si="3"/>
        <v>9.3925075513554779E-2</v>
      </c>
      <c r="F48" s="148">
        <f t="shared" si="4"/>
        <v>0.19701293759512928</v>
      </c>
      <c r="G48" s="130">
        <f t="shared" si="5"/>
        <v>0.18005787034125226</v>
      </c>
      <c r="H48" s="152">
        <f t="shared" si="6"/>
        <v>1.6955067253877021E-2</v>
      </c>
      <c r="I48" s="136">
        <f t="shared" si="7"/>
        <v>-0.56097428187449216</v>
      </c>
      <c r="J48" s="136">
        <f t="shared" si="8"/>
        <v>0.56097428187449216</v>
      </c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B48" s="121">
        <v>47</v>
      </c>
      <c r="AC48" s="128">
        <f>数据!A48</f>
        <v>38720</v>
      </c>
      <c r="AD48" s="125">
        <f>数据!B48</f>
        <v>1280.08</v>
      </c>
      <c r="AE48" s="125">
        <f>数据!C48</f>
        <v>75.510000000000005</v>
      </c>
      <c r="AF48" s="125">
        <f>数据!D48</f>
        <v>48.94</v>
      </c>
      <c r="AG48" s="125">
        <f>数据!E48</f>
        <v>62.37</v>
      </c>
      <c r="AH48" s="125">
        <f>数据!F48</f>
        <v>37.159999999999997</v>
      </c>
      <c r="AI48" s="125">
        <f>数据!G48</f>
        <v>40.43</v>
      </c>
      <c r="AJ48" s="125">
        <f>数据!H48</f>
        <v>52.74</v>
      </c>
      <c r="AK48" s="125">
        <f>数据!I48</f>
        <v>107.43</v>
      </c>
      <c r="AL48" s="125">
        <f>数据!J48</f>
        <v>29.31</v>
      </c>
      <c r="AM48" s="125">
        <f>数据!K48</f>
        <v>24.45</v>
      </c>
      <c r="AN48" s="125">
        <f>数据!L48</f>
        <v>8.4</v>
      </c>
      <c r="AO48" s="125">
        <f>数据!M48</f>
        <v>24.8</v>
      </c>
      <c r="AP48" s="125">
        <f>数据!N48</f>
        <v>28.04</v>
      </c>
      <c r="AQ48" s="125">
        <f>数据!O48</f>
        <v>136.83000000000001</v>
      </c>
      <c r="AR48" s="125">
        <f>数据!P48</f>
        <v>68.75</v>
      </c>
      <c r="AS48" s="125">
        <f>数据!Q48</f>
        <v>30.24</v>
      </c>
      <c r="AT48" s="125">
        <f>数据!R48</f>
        <v>76.569999999999993</v>
      </c>
      <c r="AU48" s="125">
        <f>数据!S48</f>
        <v>19.23</v>
      </c>
      <c r="AV48" s="125">
        <f>数据!T48</f>
        <v>35.76</v>
      </c>
      <c r="AW48" s="125">
        <f>数据!U48</f>
        <v>37.1</v>
      </c>
      <c r="AX48" s="125">
        <f>数据!V48</f>
        <v>31.54</v>
      </c>
      <c r="AY48" s="125">
        <f>数据!W48</f>
        <v>65.72</v>
      </c>
      <c r="AZ48" s="125">
        <f>数据!X48</f>
        <v>47.18</v>
      </c>
      <c r="BA48" s="125">
        <f>数据!Y48</f>
        <v>26.38</v>
      </c>
      <c r="BB48" s="125">
        <f>数据!Z48</f>
        <v>16.54</v>
      </c>
      <c r="BC48" s="125">
        <f>数据!AA48</f>
        <v>103.71</v>
      </c>
      <c r="BD48" s="125">
        <f>数据!AB48</f>
        <v>67.86</v>
      </c>
      <c r="BE48" s="125">
        <f>数据!AC48</f>
        <v>27.36</v>
      </c>
      <c r="BF48" s="125">
        <f>数据!AD48</f>
        <v>43.11</v>
      </c>
      <c r="BG48" s="125">
        <f>数据!AE48</f>
        <v>58.37</v>
      </c>
      <c r="BH48" s="125"/>
    </row>
    <row r="49" spans="1:60">
      <c r="A49" s="121">
        <v>9</v>
      </c>
      <c r="B49" s="151">
        <f t="shared" si="2"/>
        <v>39874</v>
      </c>
      <c r="C49" s="127">
        <f t="shared" si="1"/>
        <v>797.87</v>
      </c>
      <c r="D49" s="127">
        <v>105.12</v>
      </c>
      <c r="E49" s="148">
        <f t="shared" si="3"/>
        <v>8.5404508291501591E-2</v>
      </c>
      <c r="F49" s="148">
        <f t="shared" si="4"/>
        <v>0.1770238495129326</v>
      </c>
      <c r="G49" s="130">
        <f t="shared" si="5"/>
        <v>0.16716369591580504</v>
      </c>
      <c r="H49" s="152">
        <f t="shared" si="6"/>
        <v>9.8601535971275522E-3</v>
      </c>
      <c r="I49" s="136">
        <f t="shared" si="7"/>
        <v>-0.56097428187449216</v>
      </c>
      <c r="J49" s="136">
        <f t="shared" si="8"/>
        <v>0.56097428187449216</v>
      </c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B49" s="121">
        <v>48</v>
      </c>
      <c r="AC49" s="128">
        <f>数据!A49</f>
        <v>38687</v>
      </c>
      <c r="AD49" s="125">
        <f>数据!B49</f>
        <v>1248.29</v>
      </c>
      <c r="AE49" s="125">
        <f>数据!C49</f>
        <v>71.89</v>
      </c>
      <c r="AF49" s="125">
        <f>数据!D49</f>
        <v>47.9</v>
      </c>
      <c r="AG49" s="125">
        <f>数据!E49</f>
        <v>64.14</v>
      </c>
      <c r="AH49" s="125">
        <f>数据!F49</f>
        <v>38.770000000000003</v>
      </c>
      <c r="AI49" s="125">
        <f>数据!G49</f>
        <v>42.12</v>
      </c>
      <c r="AJ49" s="125">
        <f>数据!H49</f>
        <v>50.42</v>
      </c>
      <c r="AK49" s="125">
        <f>数据!I49</f>
        <v>96.87</v>
      </c>
      <c r="AL49" s="125">
        <f>数据!J49</f>
        <v>29.95</v>
      </c>
      <c r="AM49" s="125">
        <f>数据!K49</f>
        <v>23.15</v>
      </c>
      <c r="AN49" s="125">
        <f>数据!L49</f>
        <v>7.47</v>
      </c>
      <c r="AO49" s="125">
        <f>数据!M49</f>
        <v>23.99</v>
      </c>
      <c r="AP49" s="125">
        <f>数据!N49</f>
        <v>30.01</v>
      </c>
      <c r="AQ49" s="125">
        <f>数据!O49</f>
        <v>123.48</v>
      </c>
      <c r="AR49" s="125">
        <f>数据!P49</f>
        <v>66.510000000000005</v>
      </c>
      <c r="AS49" s="125">
        <f>数据!Q49</f>
        <v>27.77</v>
      </c>
      <c r="AT49" s="125">
        <f>数据!R49</f>
        <v>77.42</v>
      </c>
      <c r="AU49" s="125">
        <f>数据!S49</f>
        <v>22.58</v>
      </c>
      <c r="AV49" s="125">
        <f>数据!T49</f>
        <v>35.409999999999997</v>
      </c>
      <c r="AW49" s="125">
        <f>数据!U49</f>
        <v>36.14</v>
      </c>
      <c r="AX49" s="125">
        <f>数据!V49</f>
        <v>30.37</v>
      </c>
      <c r="AY49" s="125">
        <f>数据!W49</f>
        <v>70.010000000000005</v>
      </c>
      <c r="AZ49" s="125">
        <f>数据!X49</f>
        <v>43.37</v>
      </c>
      <c r="BA49" s="125">
        <f>数据!Y49</f>
        <v>24.51</v>
      </c>
      <c r="BB49" s="125">
        <f>数据!Z49</f>
        <v>16.46</v>
      </c>
      <c r="BC49" s="125">
        <f>数据!AA49</f>
        <v>104.62</v>
      </c>
      <c r="BD49" s="125">
        <f>数据!AB49</f>
        <v>68.08</v>
      </c>
      <c r="BE49" s="125">
        <f>数据!AC49</f>
        <v>27.57</v>
      </c>
      <c r="BF49" s="125">
        <f>数据!AD49</f>
        <v>43.75</v>
      </c>
      <c r="BG49" s="125">
        <f>数据!AE49</f>
        <v>52.25</v>
      </c>
      <c r="BH49" s="125"/>
    </row>
    <row r="50" spans="1:60">
      <c r="A50" s="121">
        <v>10</v>
      </c>
      <c r="B50" s="151">
        <f t="shared" si="2"/>
        <v>39846</v>
      </c>
      <c r="C50" s="127">
        <f t="shared" si="1"/>
        <v>735.09</v>
      </c>
      <c r="D50" s="127">
        <v>89.31</v>
      </c>
      <c r="E50" s="148">
        <f t="shared" si="3"/>
        <v>-0.10993122487528451</v>
      </c>
      <c r="F50" s="148">
        <f t="shared" si="4"/>
        <v>-9.0979695994674037E-3</v>
      </c>
      <c r="G50" s="130">
        <f t="shared" si="5"/>
        <v>-0.12843787019310354</v>
      </c>
      <c r="H50" s="152">
        <f t="shared" si="6"/>
        <v>0.11933990059363614</v>
      </c>
      <c r="I50" s="136">
        <f t="shared" si="7"/>
        <v>-0.56097428187449216</v>
      </c>
      <c r="J50" s="136">
        <f t="shared" si="8"/>
        <v>0.56097428187449216</v>
      </c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B50" s="121">
        <v>49</v>
      </c>
      <c r="AC50" s="128">
        <f>数据!A50</f>
        <v>38657</v>
      </c>
      <c r="AD50" s="125">
        <f>数据!B50</f>
        <v>1249.48</v>
      </c>
      <c r="AE50" s="125">
        <f>数据!C50</f>
        <v>67.819999999999993</v>
      </c>
      <c r="AF50" s="125">
        <f>数据!D50</f>
        <v>47.87</v>
      </c>
      <c r="AG50" s="125">
        <f>数据!E50</f>
        <v>62.26</v>
      </c>
      <c r="AH50" s="125">
        <f>数据!F50</f>
        <v>38.56</v>
      </c>
      <c r="AI50" s="125">
        <f>数据!G50</f>
        <v>42.14</v>
      </c>
      <c r="AJ50" s="125">
        <f>数据!H50</f>
        <v>50.9</v>
      </c>
      <c r="AK50" s="125">
        <f>数据!I50</f>
        <v>97.42</v>
      </c>
      <c r="AL50" s="125">
        <f>数据!J50</f>
        <v>30.15</v>
      </c>
      <c r="AM50" s="125">
        <f>数据!K50</f>
        <v>23.83</v>
      </c>
      <c r="AN50" s="125">
        <f>数据!L50</f>
        <v>7.87</v>
      </c>
      <c r="AO50" s="125">
        <f>数据!M50</f>
        <v>23.76</v>
      </c>
      <c r="AP50" s="125">
        <f>数据!N50</f>
        <v>30.37</v>
      </c>
      <c r="AQ50" s="125">
        <f>数据!O50</f>
        <v>124.69</v>
      </c>
      <c r="AR50" s="125">
        <f>数据!P50</f>
        <v>66.069999999999993</v>
      </c>
      <c r="AS50" s="125">
        <f>数据!Q50</f>
        <v>28.7</v>
      </c>
      <c r="AT50" s="125">
        <f>数据!R50</f>
        <v>83.73</v>
      </c>
      <c r="AU50" s="125">
        <f>数据!S50</f>
        <v>24.14</v>
      </c>
      <c r="AV50" s="125">
        <f>数据!T50</f>
        <v>34.119999999999997</v>
      </c>
      <c r="AW50" s="125">
        <f>数据!U50</f>
        <v>38.28</v>
      </c>
      <c r="AX50" s="125">
        <f>数据!V50</f>
        <v>30.49</v>
      </c>
      <c r="AY50" s="125">
        <f>数据!W50</f>
        <v>70.900000000000006</v>
      </c>
      <c r="AZ50" s="125">
        <f>数据!X50</f>
        <v>42.82</v>
      </c>
      <c r="BA50" s="125">
        <f>数据!Y50</f>
        <v>25.94</v>
      </c>
      <c r="BB50" s="125">
        <f>数据!Z50</f>
        <v>15.37</v>
      </c>
      <c r="BC50" s="125">
        <f>数据!AA50</f>
        <v>96.75</v>
      </c>
      <c r="BD50" s="125">
        <f>数据!AB50</f>
        <v>70.569999999999993</v>
      </c>
      <c r="BE50" s="125">
        <f>数据!AC50</f>
        <v>27.58</v>
      </c>
      <c r="BF50" s="125">
        <f>数据!AD50</f>
        <v>45.26</v>
      </c>
      <c r="BG50" s="125">
        <f>数据!AE50</f>
        <v>53.98</v>
      </c>
      <c r="BH50" s="125"/>
    </row>
    <row r="51" spans="1:60">
      <c r="A51" s="121">
        <v>11</v>
      </c>
      <c r="B51" s="151">
        <f t="shared" si="2"/>
        <v>39815</v>
      </c>
      <c r="C51" s="127">
        <f t="shared" si="1"/>
        <v>825.88</v>
      </c>
      <c r="D51" s="127">
        <v>90.13</v>
      </c>
      <c r="E51" s="148">
        <f t="shared" si="3"/>
        <v>-8.5657348463880401E-2</v>
      </c>
      <c r="F51" s="148">
        <f t="shared" si="4"/>
        <v>5.600468658465152E-2</v>
      </c>
      <c r="G51" s="130">
        <f t="shared" si="5"/>
        <v>-9.1704212882085676E-2</v>
      </c>
      <c r="H51" s="152">
        <f t="shared" si="6"/>
        <v>0.14770889946673721</v>
      </c>
      <c r="I51" s="136">
        <f t="shared" si="7"/>
        <v>-0.56097428187449216</v>
      </c>
      <c r="J51" s="136">
        <f t="shared" si="8"/>
        <v>0.56097428187449216</v>
      </c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B51" s="121">
        <v>50</v>
      </c>
      <c r="AC51" s="128">
        <f>数据!A51</f>
        <v>38628</v>
      </c>
      <c r="AD51" s="125">
        <f>数据!B51</f>
        <v>1207.01</v>
      </c>
      <c r="AE51" s="125">
        <f>数据!C51</f>
        <v>57.59</v>
      </c>
      <c r="AF51" s="125">
        <f>数据!D51</f>
        <v>46.33</v>
      </c>
      <c r="AG51" s="125">
        <f>数据!E51</f>
        <v>58.8</v>
      </c>
      <c r="AH51" s="125">
        <f>数据!F51</f>
        <v>36.36</v>
      </c>
      <c r="AI51" s="125">
        <f>数据!G51</f>
        <v>39.35</v>
      </c>
      <c r="AJ51" s="125">
        <f>数据!H51</f>
        <v>50.28</v>
      </c>
      <c r="AK51" s="125">
        <f>数据!I51</f>
        <v>93.6</v>
      </c>
      <c r="AL51" s="125">
        <f>数据!J51</f>
        <v>31.88</v>
      </c>
      <c r="AM51" s="125">
        <f>数据!K51</f>
        <v>23.29</v>
      </c>
      <c r="AN51" s="125">
        <f>数据!L51</f>
        <v>8.0500000000000007</v>
      </c>
      <c r="AO51" s="125">
        <f>数据!M51</f>
        <v>23.03</v>
      </c>
      <c r="AP51" s="125">
        <f>数据!N51</f>
        <v>28.83</v>
      </c>
      <c r="AQ51" s="125">
        <f>数据!O51</f>
        <v>122.19</v>
      </c>
      <c r="AR51" s="125">
        <f>数据!P51</f>
        <v>64.540000000000006</v>
      </c>
      <c r="AS51" s="125">
        <f>数据!Q51</f>
        <v>27.13</v>
      </c>
      <c r="AT51" s="125">
        <f>数据!R51</f>
        <v>76.930000000000007</v>
      </c>
      <c r="AU51" s="125">
        <f>数据!S51</f>
        <v>21.19</v>
      </c>
      <c r="AV51" s="125">
        <f>数据!T51</f>
        <v>32.67</v>
      </c>
      <c r="AW51" s="125">
        <f>数据!U51</f>
        <v>38.11</v>
      </c>
      <c r="AX51" s="125">
        <f>数据!V51</f>
        <v>27.89</v>
      </c>
      <c r="AY51" s="125">
        <f>数据!W51</f>
        <v>68.28</v>
      </c>
      <c r="AZ51" s="125">
        <f>数据!X51</f>
        <v>41.59</v>
      </c>
      <c r="BA51" s="125">
        <f>数据!Y51</f>
        <v>24.01</v>
      </c>
      <c r="BB51" s="125">
        <f>数据!Z51</f>
        <v>15.13</v>
      </c>
      <c r="BC51" s="125">
        <f>数据!AA51</f>
        <v>92.81</v>
      </c>
      <c r="BD51" s="125">
        <f>数据!AB51</f>
        <v>65.8</v>
      </c>
      <c r="BE51" s="125">
        <f>数据!AC51</f>
        <v>26.18</v>
      </c>
      <c r="BF51" s="125">
        <f>数据!AD51</f>
        <v>44.09</v>
      </c>
      <c r="BG51" s="125">
        <f>数据!AE51</f>
        <v>51.96</v>
      </c>
      <c r="BH51" s="125"/>
    </row>
    <row r="52" spans="1:60">
      <c r="A52" s="121">
        <v>12</v>
      </c>
      <c r="B52" s="151">
        <f t="shared" si="2"/>
        <v>39783</v>
      </c>
      <c r="C52" s="127">
        <f t="shared" si="1"/>
        <v>903.25</v>
      </c>
      <c r="D52" s="127">
        <v>85.35</v>
      </c>
      <c r="E52" s="148">
        <f t="shared" si="3"/>
        <v>7.8215656520574939E-3</v>
      </c>
      <c r="F52" s="148">
        <f t="shared" si="4"/>
        <v>-7.898996438977024E-2</v>
      </c>
      <c r="G52" s="130">
        <f t="shared" si="5"/>
        <v>4.975742837961615E-2</v>
      </c>
      <c r="H52" s="152">
        <f t="shared" si="6"/>
        <v>-0.1287473927693864</v>
      </c>
      <c r="I52" s="136">
        <f t="shared" si="7"/>
        <v>-0.56097428187449216</v>
      </c>
      <c r="J52" s="136">
        <f t="shared" si="8"/>
        <v>0.56097428187449216</v>
      </c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B52" s="121">
        <v>51</v>
      </c>
      <c r="AC52" s="128">
        <f>数据!A52</f>
        <v>38596</v>
      </c>
      <c r="AD52" s="125">
        <f>数据!B52</f>
        <v>1228.81</v>
      </c>
      <c r="AE52" s="125">
        <f>数据!C52</f>
        <v>53.61</v>
      </c>
      <c r="AF52" s="125">
        <f>数据!D52</f>
        <v>46.69</v>
      </c>
      <c r="AG52" s="125">
        <f>数据!E52</f>
        <v>61.81</v>
      </c>
      <c r="AH52" s="125">
        <f>数据!F52</f>
        <v>34.99</v>
      </c>
      <c r="AI52" s="125">
        <f>数据!G52</f>
        <v>39.130000000000003</v>
      </c>
      <c r="AJ52" s="125">
        <f>数据!H52</f>
        <v>57.03</v>
      </c>
      <c r="AK52" s="125">
        <f>数据!I52</f>
        <v>93.52</v>
      </c>
      <c r="AL52" s="125">
        <f>数据!J52</f>
        <v>34.200000000000003</v>
      </c>
      <c r="AM52" s="125">
        <f>数据!K52</f>
        <v>23.06</v>
      </c>
      <c r="AN52" s="125">
        <f>数据!L52</f>
        <v>9.42</v>
      </c>
      <c r="AO52" s="125">
        <f>数据!M52</f>
        <v>23.46</v>
      </c>
      <c r="AP52" s="125">
        <f>数据!N52</f>
        <v>28.62</v>
      </c>
      <c r="AQ52" s="125">
        <f>数据!O52</f>
        <v>117.31</v>
      </c>
      <c r="AR52" s="125">
        <f>数据!P52</f>
        <v>66.56</v>
      </c>
      <c r="AS52" s="125">
        <f>数据!Q52</f>
        <v>28.25</v>
      </c>
      <c r="AT52" s="125">
        <f>数据!R52</f>
        <v>75.37</v>
      </c>
      <c r="AU52" s="125">
        <f>数据!S52</f>
        <v>22.22</v>
      </c>
      <c r="AV52" s="125">
        <f>数据!T52</f>
        <v>29.97</v>
      </c>
      <c r="AW52" s="125">
        <f>数据!U52</f>
        <v>38.47</v>
      </c>
      <c r="AX52" s="125">
        <f>数据!V52</f>
        <v>29.56</v>
      </c>
      <c r="AY52" s="125">
        <f>数据!W52</f>
        <v>65.92</v>
      </c>
      <c r="AZ52" s="125">
        <f>数据!X52</f>
        <v>41.02</v>
      </c>
      <c r="BA52" s="125">
        <f>数据!Y52</f>
        <v>24.04</v>
      </c>
      <c r="BB52" s="125">
        <f>数据!Z52</f>
        <v>15.21</v>
      </c>
      <c r="BC52" s="125">
        <f>数据!AA52</f>
        <v>92.37</v>
      </c>
      <c r="BD52" s="125">
        <f>数据!AB52</f>
        <v>62.36</v>
      </c>
      <c r="BE52" s="125">
        <f>数据!AC52</f>
        <v>25.47</v>
      </c>
      <c r="BF52" s="125">
        <f>数据!AD52</f>
        <v>40.840000000000003</v>
      </c>
      <c r="BG52" s="125">
        <f>数据!AE52</f>
        <v>58.8</v>
      </c>
      <c r="BH52" s="125"/>
    </row>
    <row r="53" spans="1:60">
      <c r="A53" s="121">
        <v>13</v>
      </c>
      <c r="B53" s="151">
        <f t="shared" si="2"/>
        <v>39755</v>
      </c>
      <c r="C53" s="127">
        <f t="shared" si="1"/>
        <v>896.24</v>
      </c>
      <c r="D53" s="127">
        <v>92.67</v>
      </c>
      <c r="E53" s="148">
        <f t="shared" si="3"/>
        <v>-7.4849032258064496E-2</v>
      </c>
      <c r="F53" s="148">
        <f t="shared" si="4"/>
        <v>-0.1386745980109676</v>
      </c>
      <c r="G53" s="130">
        <f t="shared" si="5"/>
        <v>-7.5347987906538114E-2</v>
      </c>
      <c r="H53" s="152">
        <f t="shared" si="6"/>
        <v>-6.3326610104429484E-2</v>
      </c>
      <c r="I53" s="136">
        <f t="shared" si="7"/>
        <v>-0.56097428187449216</v>
      </c>
      <c r="J53" s="136">
        <f t="shared" si="8"/>
        <v>0.56097428187449216</v>
      </c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B53" s="121">
        <v>52</v>
      </c>
      <c r="AC53" s="128">
        <f>数据!A53</f>
        <v>38565</v>
      </c>
      <c r="AD53" s="125">
        <f>数据!B53</f>
        <v>1220.33</v>
      </c>
      <c r="AE53" s="125">
        <f>数据!C53</f>
        <v>46.89</v>
      </c>
      <c r="AF53" s="125">
        <f>数据!D53</f>
        <v>44.91</v>
      </c>
      <c r="AG53" s="125">
        <f>数据!E53</f>
        <v>60.96</v>
      </c>
      <c r="AH53" s="125">
        <f>数据!F53</f>
        <v>35.770000000000003</v>
      </c>
      <c r="AI53" s="125">
        <f>数据!G53</f>
        <v>37.619999999999997</v>
      </c>
      <c r="AJ53" s="125">
        <f>数据!H53</f>
        <v>54.1</v>
      </c>
      <c r="AK53" s="125">
        <f>数据!I53</f>
        <v>86.99</v>
      </c>
      <c r="AL53" s="125">
        <f>数据!J53</f>
        <v>35.6</v>
      </c>
      <c r="AM53" s="125">
        <f>数据!K53</f>
        <v>24.08</v>
      </c>
      <c r="AN53" s="125">
        <f>数据!L53</f>
        <v>9.5299999999999994</v>
      </c>
      <c r="AO53" s="125">
        <f>数据!M53</f>
        <v>23.23</v>
      </c>
      <c r="AP53" s="125">
        <f>数据!N53</f>
        <v>28.39</v>
      </c>
      <c r="AQ53" s="125">
        <f>数据!O53</f>
        <v>107.28</v>
      </c>
      <c r="AR53" s="125">
        <f>数据!P53</f>
        <v>66.239999999999995</v>
      </c>
      <c r="AS53" s="125">
        <f>数据!Q53</f>
        <v>26.78</v>
      </c>
      <c r="AT53" s="125">
        <f>数据!R53</f>
        <v>75.75</v>
      </c>
      <c r="AU53" s="125">
        <f>数据!S53</f>
        <v>23.19</v>
      </c>
      <c r="AV53" s="125">
        <f>数据!T53</f>
        <v>29.93</v>
      </c>
      <c r="AW53" s="125">
        <f>数据!U53</f>
        <v>38.950000000000003</v>
      </c>
      <c r="AX53" s="125">
        <f>数据!V53</f>
        <v>28.64</v>
      </c>
      <c r="AY53" s="125">
        <f>数据!W53</f>
        <v>63.94</v>
      </c>
      <c r="AZ53" s="125">
        <f>数据!X53</f>
        <v>38.68</v>
      </c>
      <c r="BA53" s="125">
        <f>数据!Y53</f>
        <v>25.58</v>
      </c>
      <c r="BB53" s="125">
        <f>数据!Z53</f>
        <v>14.19</v>
      </c>
      <c r="BC53" s="125">
        <f>数据!AA53</f>
        <v>81.319999999999993</v>
      </c>
      <c r="BD53" s="125">
        <f>数据!AB53</f>
        <v>63.95</v>
      </c>
      <c r="BE53" s="125">
        <f>数据!AC53</f>
        <v>25.93</v>
      </c>
      <c r="BF53" s="125">
        <f>数据!AD53</f>
        <v>41.9</v>
      </c>
      <c r="BG53" s="125">
        <f>数据!AE53</f>
        <v>55.44</v>
      </c>
      <c r="BH53" s="125"/>
    </row>
    <row r="54" spans="1:60">
      <c r="A54" s="121">
        <v>14</v>
      </c>
      <c r="B54" s="151">
        <f t="shared" si="2"/>
        <v>39722</v>
      </c>
      <c r="C54" s="127">
        <f t="shared" si="1"/>
        <v>968.75</v>
      </c>
      <c r="D54" s="127">
        <v>107.59</v>
      </c>
      <c r="E54" s="148">
        <f t="shared" si="3"/>
        <v>-0.16942453444905514</v>
      </c>
      <c r="F54" s="148">
        <f t="shared" si="4"/>
        <v>-5.3404891782509178E-2</v>
      </c>
      <c r="G54" s="130">
        <f t="shared" si="5"/>
        <v>-0.21846909590843527</v>
      </c>
      <c r="H54" s="152">
        <f t="shared" si="6"/>
        <v>0.1650642041259261</v>
      </c>
      <c r="I54" s="136">
        <f t="shared" si="7"/>
        <v>-0.56097428187449216</v>
      </c>
      <c r="J54" s="136">
        <f t="shared" si="8"/>
        <v>0.56097428187449216</v>
      </c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B54" s="121">
        <v>53</v>
      </c>
      <c r="AC54" s="128">
        <f>数据!A54</f>
        <v>38534</v>
      </c>
      <c r="AD54" s="125">
        <f>数据!B54</f>
        <v>1234.18</v>
      </c>
      <c r="AE54" s="125">
        <f>数据!C54</f>
        <v>42.65</v>
      </c>
      <c r="AF54" s="125">
        <f>数据!D54</f>
        <v>44.71</v>
      </c>
      <c r="AG54" s="125">
        <f>数据!E54</f>
        <v>59.82</v>
      </c>
      <c r="AH54" s="125">
        <f>数据!F54</f>
        <v>35.82</v>
      </c>
      <c r="AI54" s="125">
        <f>数据!G54</f>
        <v>37.39</v>
      </c>
      <c r="AJ54" s="125">
        <f>数据!H54</f>
        <v>50.73</v>
      </c>
      <c r="AK54" s="125">
        <f>数据!I54</f>
        <v>86.5</v>
      </c>
      <c r="AL54" s="125">
        <f>数据!J54</f>
        <v>40.47</v>
      </c>
      <c r="AM54" s="125">
        <f>数据!K54</f>
        <v>24.51</v>
      </c>
      <c r="AN54" s="125">
        <f>数据!L54</f>
        <v>10.26</v>
      </c>
      <c r="AO54" s="125">
        <f>数据!M54</f>
        <v>23.24</v>
      </c>
      <c r="AP54" s="125">
        <f>数据!N54</f>
        <v>29.14</v>
      </c>
      <c r="AQ54" s="125">
        <f>数据!O54</f>
        <v>103.71</v>
      </c>
      <c r="AR54" s="125">
        <f>数据!P54</f>
        <v>65.8</v>
      </c>
      <c r="AS54" s="125">
        <f>数据!Q54</f>
        <v>23.75</v>
      </c>
      <c r="AT54" s="125">
        <f>数据!R54</f>
        <v>78.23</v>
      </c>
      <c r="AU54" s="125">
        <f>数据!S54</f>
        <v>24.4</v>
      </c>
      <c r="AV54" s="125">
        <f>数据!T54</f>
        <v>31.04</v>
      </c>
      <c r="AW54" s="125">
        <f>数据!U54</f>
        <v>38.729999999999997</v>
      </c>
      <c r="AX54" s="125">
        <f>数据!V54</f>
        <v>27.51</v>
      </c>
      <c r="AY54" s="125">
        <f>数据!W54</f>
        <v>67</v>
      </c>
      <c r="AZ54" s="125">
        <f>数据!X54</f>
        <v>40.340000000000003</v>
      </c>
      <c r="BA54" s="125">
        <f>数据!Y54</f>
        <v>23.86</v>
      </c>
      <c r="BB54" s="125">
        <f>数据!Z54</f>
        <v>14.35</v>
      </c>
      <c r="BC54" s="125">
        <f>数据!AA54</f>
        <v>75.25</v>
      </c>
      <c r="BD54" s="125">
        <f>数据!AB54</f>
        <v>65.53</v>
      </c>
      <c r="BE54" s="125">
        <f>数据!AC54</f>
        <v>26.45</v>
      </c>
      <c r="BF54" s="125">
        <f>数据!AD54</f>
        <v>45.85</v>
      </c>
      <c r="BG54" s="125">
        <f>数据!AE54</f>
        <v>54.11</v>
      </c>
      <c r="BH54" s="125"/>
    </row>
    <row r="55" spans="1:60">
      <c r="A55" s="121">
        <v>15</v>
      </c>
      <c r="B55" s="151">
        <f t="shared" si="2"/>
        <v>39693</v>
      </c>
      <c r="C55" s="127">
        <f t="shared" si="1"/>
        <v>1166.3599999999999</v>
      </c>
      <c r="D55" s="127">
        <v>113.66</v>
      </c>
      <c r="E55" s="148">
        <f t="shared" si="3"/>
        <v>-9.0791453271283018E-2</v>
      </c>
      <c r="F55" s="148">
        <f t="shared" si="4"/>
        <v>-0.32955819029080402</v>
      </c>
      <c r="G55" s="130">
        <f t="shared" si="5"/>
        <v>-9.9473653716239938E-2</v>
      </c>
      <c r="H55" s="152">
        <f t="shared" si="6"/>
        <v>-0.23008453657456407</v>
      </c>
      <c r="I55" s="136">
        <f t="shared" si="7"/>
        <v>-0.56097428187449216</v>
      </c>
      <c r="J55" s="136">
        <f t="shared" si="8"/>
        <v>0.56097428187449216</v>
      </c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B55" s="121">
        <v>54</v>
      </c>
      <c r="AC55" s="128">
        <f>数据!A55</f>
        <v>38504</v>
      </c>
      <c r="AD55" s="125">
        <f>数据!B55</f>
        <v>1191.33</v>
      </c>
      <c r="AE55" s="125">
        <f>数据!C55</f>
        <v>36.81</v>
      </c>
      <c r="AF55" s="125">
        <f>数据!D55</f>
        <v>43.27</v>
      </c>
      <c r="AG55" s="125">
        <f>数据!E55</f>
        <v>59.81</v>
      </c>
      <c r="AH55" s="125">
        <f>数据!F55</f>
        <v>37.47</v>
      </c>
      <c r="AI55" s="125">
        <f>数据!G55</f>
        <v>39.35</v>
      </c>
      <c r="AJ55" s="125">
        <f>数据!H55</f>
        <v>48.91</v>
      </c>
      <c r="AK55" s="125">
        <f>数据!I55</f>
        <v>77.900000000000006</v>
      </c>
      <c r="AL55" s="125">
        <f>数据!J55</f>
        <v>39.46</v>
      </c>
      <c r="AM55" s="125">
        <f>数据!K55</f>
        <v>24.07</v>
      </c>
      <c r="AN55" s="125">
        <f>数据!L55</f>
        <v>9.6999999999999993</v>
      </c>
      <c r="AO55" s="125">
        <f>数据!M55</f>
        <v>22.52</v>
      </c>
      <c r="AP55" s="125">
        <f>数据!N55</f>
        <v>29.26</v>
      </c>
      <c r="AQ55" s="125">
        <f>数据!O55</f>
        <v>98.21</v>
      </c>
      <c r="AR55" s="125">
        <f>数据!P55</f>
        <v>64.72</v>
      </c>
      <c r="AS55" s="125">
        <f>数据!Q55</f>
        <v>22.68</v>
      </c>
      <c r="AT55" s="125">
        <f>数据!R55</f>
        <v>69.55</v>
      </c>
      <c r="AU55" s="125">
        <f>数据!S55</f>
        <v>23.39</v>
      </c>
      <c r="AV55" s="125">
        <f>数据!T55</f>
        <v>30.9</v>
      </c>
      <c r="AW55" s="125">
        <f>数据!U55</f>
        <v>36.950000000000003</v>
      </c>
      <c r="AX55" s="125">
        <f>数据!V55</f>
        <v>24.49</v>
      </c>
      <c r="AY55" s="125">
        <f>数据!W55</f>
        <v>64.59</v>
      </c>
      <c r="AZ55" s="125">
        <f>数据!X55</f>
        <v>39.700000000000003</v>
      </c>
      <c r="BA55" s="125">
        <f>数据!Y55</f>
        <v>23.14</v>
      </c>
      <c r="BB55" s="125">
        <f>数据!Z55</f>
        <v>14.97</v>
      </c>
      <c r="BC55" s="125">
        <f>数据!AA55</f>
        <v>70.91</v>
      </c>
      <c r="BD55" s="125">
        <f>数据!AB55</f>
        <v>62.11</v>
      </c>
      <c r="BE55" s="125">
        <f>数据!AC55</f>
        <v>26.56</v>
      </c>
      <c r="BF55" s="125">
        <f>数据!AD55</f>
        <v>44.78</v>
      </c>
      <c r="BG55" s="125">
        <f>数据!AE55</f>
        <v>52.93</v>
      </c>
      <c r="BH55" s="125"/>
    </row>
    <row r="56" spans="1:60">
      <c r="A56" s="121">
        <v>16</v>
      </c>
      <c r="B56" s="151">
        <f t="shared" si="2"/>
        <v>39661</v>
      </c>
      <c r="C56" s="127">
        <f t="shared" si="1"/>
        <v>1282.83</v>
      </c>
      <c r="D56" s="127">
        <v>169.53</v>
      </c>
      <c r="E56" s="148">
        <f t="shared" si="3"/>
        <v>1.2190503242910378E-2</v>
      </c>
      <c r="F56" s="148">
        <f t="shared" si="4"/>
        <v>6.6561811890531786E-2</v>
      </c>
      <c r="G56" s="130">
        <f t="shared" si="5"/>
        <v>5.6368941660626982E-2</v>
      </c>
      <c r="H56" s="152">
        <f t="shared" si="6"/>
        <v>1.0192870229904803E-2</v>
      </c>
      <c r="I56" s="136">
        <f t="shared" si="7"/>
        <v>-0.56097428187449216</v>
      </c>
      <c r="J56" s="136">
        <f t="shared" si="8"/>
        <v>0.56097428187449216</v>
      </c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B56" s="121">
        <v>55</v>
      </c>
      <c r="AC56" s="128">
        <f>数据!A56</f>
        <v>38474</v>
      </c>
      <c r="AD56" s="125">
        <f>数据!B56</f>
        <v>1191.5</v>
      </c>
      <c r="AE56" s="125">
        <f>数据!C56</f>
        <v>39.76</v>
      </c>
      <c r="AF56" s="125">
        <f>数据!D56</f>
        <v>43.68</v>
      </c>
      <c r="AG56" s="125">
        <f>数据!E56</f>
        <v>57.91</v>
      </c>
      <c r="AH56" s="125">
        <f>数据!F56</f>
        <v>37.69</v>
      </c>
      <c r="AI56" s="125">
        <f>数据!G56</f>
        <v>40.090000000000003</v>
      </c>
      <c r="AJ56" s="125">
        <f>数据!H56</f>
        <v>47.03</v>
      </c>
      <c r="AK56" s="125">
        <f>数据!I56</f>
        <v>77.92</v>
      </c>
      <c r="AL56" s="125">
        <f>数据!J56</f>
        <v>39.93</v>
      </c>
      <c r="AM56" s="125">
        <f>数据!K56</f>
        <v>26.23</v>
      </c>
      <c r="AN56" s="125">
        <f>数据!L56</f>
        <v>9.4499999999999993</v>
      </c>
      <c r="AO56" s="125">
        <f>数据!M56</f>
        <v>22.32</v>
      </c>
      <c r="AP56" s="125">
        <f>数据!N56</f>
        <v>30.62</v>
      </c>
      <c r="AQ56" s="125">
        <f>数据!O56</f>
        <v>93.86</v>
      </c>
      <c r="AR56" s="125">
        <f>数据!P56</f>
        <v>64.48</v>
      </c>
      <c r="AS56" s="125">
        <f>数据!Q56</f>
        <v>21.64</v>
      </c>
      <c r="AT56" s="125">
        <f>数据!R56</f>
        <v>70.81</v>
      </c>
      <c r="AU56" s="125">
        <f>数据!S56</f>
        <v>24.23</v>
      </c>
      <c r="AV56" s="125">
        <f>数据!T56</f>
        <v>31.27</v>
      </c>
      <c r="AW56" s="125">
        <f>数据!U56</f>
        <v>39.25</v>
      </c>
      <c r="AX56" s="125">
        <f>数据!V56</f>
        <v>27.31</v>
      </c>
      <c r="AY56" s="125">
        <f>数据!W56</f>
        <v>68.47</v>
      </c>
      <c r="AZ56" s="125">
        <f>数据!X56</f>
        <v>37.04</v>
      </c>
      <c r="BA56" s="125">
        <f>数据!Y56</f>
        <v>24.04</v>
      </c>
      <c r="BB56" s="125">
        <f>数据!Z56</f>
        <v>15.17</v>
      </c>
      <c r="BC56" s="125">
        <f>数据!AA56</f>
        <v>71.13</v>
      </c>
      <c r="BD56" s="125">
        <f>数据!AB56</f>
        <v>66.14</v>
      </c>
      <c r="BE56" s="125">
        <f>数据!AC56</f>
        <v>26.05</v>
      </c>
      <c r="BF56" s="125">
        <f>数据!AD56</f>
        <v>43.88</v>
      </c>
      <c r="BG56" s="125">
        <f>数据!AE56</f>
        <v>51.76</v>
      </c>
      <c r="BH56" s="125"/>
    </row>
    <row r="57" spans="1:60">
      <c r="A57" s="121">
        <v>17</v>
      </c>
      <c r="B57" s="151">
        <f t="shared" si="2"/>
        <v>39630</v>
      </c>
      <c r="C57" s="127">
        <f t="shared" si="1"/>
        <v>1267.3800000000001</v>
      </c>
      <c r="D57" s="127">
        <v>158.94999999999999</v>
      </c>
      <c r="E57" s="148">
        <f t="shared" si="3"/>
        <v>-9.8593749999998925E-3</v>
      </c>
      <c r="F57" s="148">
        <f t="shared" si="4"/>
        <v>-5.0704730052556157E-2</v>
      </c>
      <c r="G57" s="130">
        <f t="shared" si="5"/>
        <v>2.3000860790601561E-2</v>
      </c>
      <c r="H57" s="152">
        <f t="shared" si="6"/>
        <v>-7.3705590843157726E-2</v>
      </c>
      <c r="I57" s="136">
        <f t="shared" si="7"/>
        <v>-0.56097428187449216</v>
      </c>
      <c r="J57" s="136">
        <f t="shared" si="8"/>
        <v>0.56097428187449216</v>
      </c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B57" s="121">
        <v>56</v>
      </c>
      <c r="AC57" s="128">
        <f>数据!A57</f>
        <v>38443</v>
      </c>
      <c r="AD57" s="125">
        <f>数据!B57</f>
        <v>1156.8499999999999</v>
      </c>
      <c r="AE57" s="125">
        <f>数据!C57</f>
        <v>36.06</v>
      </c>
      <c r="AF57" s="125">
        <f>数据!D57</f>
        <v>42.75</v>
      </c>
      <c r="AG57" s="125">
        <f>数据!E57</f>
        <v>53.72</v>
      </c>
      <c r="AH57" s="125">
        <f>数据!F57</f>
        <v>36.64</v>
      </c>
      <c r="AI57" s="125">
        <f>数据!G57</f>
        <v>39.97</v>
      </c>
      <c r="AJ57" s="125">
        <f>数据!H57</f>
        <v>45.07</v>
      </c>
      <c r="AK57" s="125">
        <f>数据!I57</f>
        <v>81.94</v>
      </c>
      <c r="AL57" s="125">
        <f>数据!J57</f>
        <v>34.83</v>
      </c>
      <c r="AM57" s="125">
        <f>数据!K57</f>
        <v>25.23</v>
      </c>
      <c r="AN57" s="125">
        <f>数据!L57</f>
        <v>8.6300000000000008</v>
      </c>
      <c r="AO57" s="125">
        <f>数据!M57</f>
        <v>21.74</v>
      </c>
      <c r="AP57" s="125">
        <f>数据!N57</f>
        <v>30.38</v>
      </c>
      <c r="AQ57" s="125">
        <f>数据!O57</f>
        <v>102.8</v>
      </c>
      <c r="AR57" s="125">
        <f>数据!P57</f>
        <v>64.47</v>
      </c>
      <c r="AS57" s="125">
        <f>数据!Q57</f>
        <v>19.68</v>
      </c>
      <c r="AT57" s="125">
        <f>数据!R57</f>
        <v>71.400000000000006</v>
      </c>
      <c r="AU57" s="125">
        <f>数据!S57</f>
        <v>21.07</v>
      </c>
      <c r="AV57" s="125">
        <f>数据!T57</f>
        <v>31.04</v>
      </c>
      <c r="AW57" s="125">
        <f>数据!U57</f>
        <v>38.21</v>
      </c>
      <c r="AX57" s="125">
        <f>数据!V57</f>
        <v>25.87</v>
      </c>
      <c r="AY57" s="125">
        <f>数据!W57</f>
        <v>67.94</v>
      </c>
      <c r="AZ57" s="125">
        <f>数据!X57</f>
        <v>39.81</v>
      </c>
      <c r="BA57" s="125">
        <f>数据!Y57</f>
        <v>23.5</v>
      </c>
      <c r="BB57" s="125">
        <f>数据!Z57</f>
        <v>14.38</v>
      </c>
      <c r="BC57" s="125">
        <f>数据!AA57</f>
        <v>72.12</v>
      </c>
      <c r="BD57" s="125">
        <f>数据!AB57</f>
        <v>63.75</v>
      </c>
      <c r="BE57" s="125">
        <f>数据!AC57</f>
        <v>25.64</v>
      </c>
      <c r="BF57" s="125">
        <f>数据!AD57</f>
        <v>43.66</v>
      </c>
      <c r="BG57" s="125">
        <f>数据!AE57</f>
        <v>52.26</v>
      </c>
      <c r="BH57" s="125"/>
    </row>
    <row r="58" spans="1:60" ht="15" customHeight="1">
      <c r="A58" s="121">
        <v>18</v>
      </c>
      <c r="B58" s="151">
        <f t="shared" si="2"/>
        <v>39601</v>
      </c>
      <c r="C58" s="127">
        <f t="shared" si="1"/>
        <v>1280</v>
      </c>
      <c r="D58" s="127">
        <v>167.44</v>
      </c>
      <c r="E58" s="148">
        <f t="shared" si="3"/>
        <v>-8.5962381639269392E-2</v>
      </c>
      <c r="F58" s="148">
        <f t="shared" si="4"/>
        <v>-0.11290066225165563</v>
      </c>
      <c r="G58" s="130">
        <f t="shared" si="5"/>
        <v>-9.2165819588131456E-2</v>
      </c>
      <c r="H58" s="152">
        <f t="shared" si="6"/>
        <v>-2.0734842663524169E-2</v>
      </c>
      <c r="I58" s="136">
        <f t="shared" si="7"/>
        <v>-0.56097428187449216</v>
      </c>
      <c r="J58" s="136">
        <f t="shared" si="8"/>
        <v>0.56097428187449216</v>
      </c>
      <c r="K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B58" s="121">
        <v>57</v>
      </c>
      <c r="AC58" s="128">
        <f>数据!A58</f>
        <v>38412</v>
      </c>
      <c r="AD58" s="125">
        <f>数据!B58</f>
        <v>1180.5899999999999</v>
      </c>
      <c r="AE58" s="125">
        <f>数据!C58</f>
        <v>41.67</v>
      </c>
      <c r="AF58" s="125">
        <f>数据!D58</f>
        <v>41.67</v>
      </c>
      <c r="AG58" s="125">
        <f>数据!E58</f>
        <v>52.76</v>
      </c>
      <c r="AH58" s="125">
        <f>数据!F58</f>
        <v>35.880000000000003</v>
      </c>
      <c r="AI58" s="125">
        <f>数据!G58</f>
        <v>37.89</v>
      </c>
      <c r="AJ58" s="125">
        <f>数据!H58</f>
        <v>50.54</v>
      </c>
      <c r="AK58" s="125">
        <f>数据!I58</f>
        <v>86.2</v>
      </c>
      <c r="AL58" s="125">
        <f>数据!J58</f>
        <v>38.42</v>
      </c>
      <c r="AM58" s="125">
        <f>数据!K58</f>
        <v>27.46</v>
      </c>
      <c r="AN58" s="125">
        <f>数据!L58</f>
        <v>10.62</v>
      </c>
      <c r="AO58" s="125">
        <f>数据!M58</f>
        <v>22.11</v>
      </c>
      <c r="AP58" s="125">
        <f>数据!N58</f>
        <v>30.27</v>
      </c>
      <c r="AQ58" s="125">
        <f>数据!O58</f>
        <v>105.63</v>
      </c>
      <c r="AR58" s="125">
        <f>数据!P58</f>
        <v>63.95</v>
      </c>
      <c r="AS58" s="125">
        <f>数据!Q58</f>
        <v>21.09</v>
      </c>
      <c r="AT58" s="125">
        <f>数据!R58</f>
        <v>85.42</v>
      </c>
      <c r="AU58" s="125">
        <f>数据!S58</f>
        <v>20.81</v>
      </c>
      <c r="AV58" s="125">
        <f>数据!T58</f>
        <v>29.96</v>
      </c>
      <c r="AW58" s="125">
        <f>数据!U58</f>
        <v>36.65</v>
      </c>
      <c r="AX58" s="125">
        <f>数据!V58</f>
        <v>27.49</v>
      </c>
      <c r="AY58" s="125">
        <f>数据!W58</f>
        <v>76.13</v>
      </c>
      <c r="AZ58" s="125">
        <f>数据!X58</f>
        <v>43.1</v>
      </c>
      <c r="BA58" s="125">
        <f>数据!Y58</f>
        <v>22.45</v>
      </c>
      <c r="BB58" s="125">
        <f>数据!Z58</f>
        <v>13.49</v>
      </c>
      <c r="BC58" s="125">
        <f>数据!AA58</f>
        <v>73.78</v>
      </c>
      <c r="BD58" s="125">
        <f>数据!AB58</f>
        <v>65.03</v>
      </c>
      <c r="BE58" s="125">
        <f>数据!AC58</f>
        <v>25.58</v>
      </c>
      <c r="BF58" s="125">
        <f>数据!AD58</f>
        <v>46.41</v>
      </c>
      <c r="BG58" s="125">
        <f>数据!AE58</f>
        <v>54.61</v>
      </c>
      <c r="BH58" s="125"/>
    </row>
    <row r="59" spans="1:60">
      <c r="A59" s="121">
        <v>19</v>
      </c>
      <c r="B59" s="151">
        <f t="shared" si="2"/>
        <v>39569</v>
      </c>
      <c r="C59" s="127">
        <f t="shared" si="1"/>
        <v>1400.38</v>
      </c>
      <c r="D59" s="127">
        <v>188.75</v>
      </c>
      <c r="E59" s="148">
        <f t="shared" si="3"/>
        <v>1.0674153248796614E-2</v>
      </c>
      <c r="F59" s="148">
        <f t="shared" si="4"/>
        <v>8.5081920091980567E-2</v>
      </c>
      <c r="G59" s="130">
        <f t="shared" si="5"/>
        <v>5.4074249205936467E-2</v>
      </c>
      <c r="H59" s="152">
        <f t="shared" si="6"/>
        <v>3.10076708860441E-2</v>
      </c>
      <c r="I59" s="136">
        <f t="shared" si="7"/>
        <v>-0.56097428187449216</v>
      </c>
      <c r="J59" s="136">
        <f t="shared" si="8"/>
        <v>0.56097428187449216</v>
      </c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B59" s="121">
        <v>58</v>
      </c>
      <c r="AC59" s="128">
        <f>数据!A59</f>
        <v>38384</v>
      </c>
      <c r="AD59" s="125">
        <f>数据!B59</f>
        <v>1203.5999999999999</v>
      </c>
      <c r="AE59" s="125">
        <f>数据!C59</f>
        <v>44.86</v>
      </c>
      <c r="AF59" s="125">
        <f>数据!D59</f>
        <v>43.82</v>
      </c>
      <c r="AG59" s="125">
        <f>数据!E59</f>
        <v>49.61</v>
      </c>
      <c r="AH59" s="125">
        <f>数据!F59</f>
        <v>37.590000000000003</v>
      </c>
      <c r="AI59" s="125">
        <f>数据!G59</f>
        <v>40.229999999999997</v>
      </c>
      <c r="AJ59" s="125">
        <f>数据!H59</f>
        <v>53.81</v>
      </c>
      <c r="AK59" s="125">
        <f>数据!I59</f>
        <v>87.9</v>
      </c>
      <c r="AL59" s="125">
        <f>数据!J59</f>
        <v>40.090000000000003</v>
      </c>
      <c r="AM59" s="125">
        <f>数据!K59</f>
        <v>26.7</v>
      </c>
      <c r="AN59" s="125">
        <f>数据!L59</f>
        <v>11.85</v>
      </c>
      <c r="AO59" s="125">
        <f>数据!M59</f>
        <v>22.5</v>
      </c>
      <c r="AP59" s="125">
        <f>数据!N59</f>
        <v>29.55</v>
      </c>
      <c r="AQ59" s="125">
        <f>数据!O59</f>
        <v>104.49</v>
      </c>
      <c r="AR59" s="125">
        <f>数据!P59</f>
        <v>66.13</v>
      </c>
      <c r="AS59" s="125">
        <f>数据!Q59</f>
        <v>19.91</v>
      </c>
      <c r="AT59" s="125">
        <f>数据!R59</f>
        <v>86.55</v>
      </c>
      <c r="AU59" s="125">
        <f>数据!S59</f>
        <v>21.49</v>
      </c>
      <c r="AV59" s="125">
        <f>数据!T59</f>
        <v>31.65</v>
      </c>
      <c r="AW59" s="125">
        <f>数据!U59</f>
        <v>37.4</v>
      </c>
      <c r="AX59" s="125">
        <f>数据!V59</f>
        <v>29.2</v>
      </c>
      <c r="AY59" s="125">
        <f>数据!W59</f>
        <v>74.58</v>
      </c>
      <c r="AZ59" s="125">
        <f>数据!X59</f>
        <v>42.51</v>
      </c>
      <c r="BA59" s="125">
        <f>数据!Y59</f>
        <v>23.37</v>
      </c>
      <c r="BB59" s="125">
        <f>数据!Z59</f>
        <v>14.11</v>
      </c>
      <c r="BC59" s="125">
        <f>数据!AA59</f>
        <v>76.650000000000006</v>
      </c>
      <c r="BD59" s="125">
        <f>数据!AB59</f>
        <v>69.27</v>
      </c>
      <c r="BE59" s="125">
        <f>数据!AC59</f>
        <v>25.41</v>
      </c>
      <c r="BF59" s="125">
        <f>数据!AD59</f>
        <v>47.66</v>
      </c>
      <c r="BG59" s="125">
        <f>数据!AE59</f>
        <v>58.01</v>
      </c>
      <c r="BH59" s="125"/>
    </row>
    <row r="60" spans="1:60">
      <c r="A60" s="121">
        <v>20</v>
      </c>
      <c r="B60" s="151">
        <f t="shared" si="2"/>
        <v>39539</v>
      </c>
      <c r="C60" s="127">
        <f t="shared" si="1"/>
        <v>1385.59</v>
      </c>
      <c r="D60" s="127">
        <v>173.95</v>
      </c>
      <c r="E60" s="148">
        <f t="shared" si="3"/>
        <v>4.7546684811370588E-2</v>
      </c>
      <c r="F60" s="148">
        <f t="shared" si="4"/>
        <v>0.21219512195121948</v>
      </c>
      <c r="G60" s="130">
        <f t="shared" si="5"/>
        <v>0.10987345142865779</v>
      </c>
      <c r="H60" s="152">
        <f t="shared" si="6"/>
        <v>0.10232167052256169</v>
      </c>
      <c r="I60" s="136">
        <f t="shared" si="7"/>
        <v>-0.56097428187449216</v>
      </c>
      <c r="J60" s="136">
        <f t="shared" si="8"/>
        <v>0.56097428187449216</v>
      </c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B60" s="121">
        <v>59</v>
      </c>
      <c r="AC60" s="128">
        <f>数据!A60</f>
        <v>38355</v>
      </c>
      <c r="AD60" s="125">
        <f>数据!B60</f>
        <v>1181.27</v>
      </c>
      <c r="AE60" s="125">
        <f>数据!C60</f>
        <v>38.450000000000003</v>
      </c>
      <c r="AF60" s="125">
        <f>数据!D60</f>
        <v>43.17</v>
      </c>
      <c r="AG60" s="125">
        <f>数据!E60</f>
        <v>45.45</v>
      </c>
      <c r="AH60" s="125">
        <f>数据!F60</f>
        <v>37.369999999999997</v>
      </c>
      <c r="AI60" s="125">
        <f>数据!G60</f>
        <v>40.99</v>
      </c>
      <c r="AJ60" s="125">
        <f>数据!H60</f>
        <v>46.83</v>
      </c>
      <c r="AK60" s="125">
        <f>数据!I60</f>
        <v>84.99</v>
      </c>
      <c r="AL60" s="125">
        <f>数据!J60</f>
        <v>41.76</v>
      </c>
      <c r="AM60" s="125">
        <f>数据!K60</f>
        <v>27.36</v>
      </c>
      <c r="AN60" s="125">
        <f>数据!L60</f>
        <v>12.34</v>
      </c>
      <c r="AO60" s="125">
        <f>数据!M60</f>
        <v>22.06</v>
      </c>
      <c r="AP60" s="125">
        <f>数据!N60</f>
        <v>30.14</v>
      </c>
      <c r="AQ60" s="125">
        <f>数据!O60</f>
        <v>103.58</v>
      </c>
      <c r="AR60" s="125">
        <f>数据!P60</f>
        <v>65.77</v>
      </c>
      <c r="AS60" s="125">
        <f>数据!Q60</f>
        <v>18.760000000000002</v>
      </c>
      <c r="AT60" s="125">
        <f>数据!R60</f>
        <v>87.17</v>
      </c>
      <c r="AU60" s="125">
        <f>数据!S60</f>
        <v>20.04</v>
      </c>
      <c r="AV60" s="125">
        <f>数据!T60</f>
        <v>32.33</v>
      </c>
      <c r="AW60" s="125">
        <f>数据!U60</f>
        <v>36.25</v>
      </c>
      <c r="AX60" s="125">
        <f>数据!V60</f>
        <v>28.59</v>
      </c>
      <c r="AY60" s="125">
        <f>数据!W60</f>
        <v>74.58</v>
      </c>
      <c r="AZ60" s="125">
        <f>数据!X60</f>
        <v>42.13</v>
      </c>
      <c r="BA60" s="125">
        <f>数据!Y60</f>
        <v>24.33</v>
      </c>
      <c r="BB60" s="125">
        <f>数据!Z60</f>
        <v>13.36</v>
      </c>
      <c r="BC60" s="125">
        <f>数据!AA60</f>
        <v>77.06</v>
      </c>
      <c r="BD60" s="125">
        <f>数据!AB60</f>
        <v>66.48</v>
      </c>
      <c r="BE60" s="125">
        <f>数据!AC60</f>
        <v>26.02</v>
      </c>
      <c r="BF60" s="125">
        <f>数据!AD60</f>
        <v>48.39</v>
      </c>
      <c r="BG60" s="125">
        <f>数据!AE60</f>
        <v>47.05</v>
      </c>
      <c r="BH60" s="125"/>
    </row>
    <row r="61" spans="1:60" ht="11.25" customHeight="1">
      <c r="A61" s="121">
        <v>21</v>
      </c>
      <c r="B61" s="151">
        <f t="shared" si="2"/>
        <v>39510</v>
      </c>
      <c r="C61" s="127">
        <f t="shared" si="1"/>
        <v>1322.7</v>
      </c>
      <c r="D61" s="127">
        <v>143.5</v>
      </c>
      <c r="E61" s="148">
        <f t="shared" si="3"/>
        <v>-5.9595830546433914E-3</v>
      </c>
      <c r="F61" s="148">
        <f t="shared" si="4"/>
        <v>0.14781634938409849</v>
      </c>
      <c r="G61" s="130">
        <f t="shared" si="5"/>
        <v>2.8902415963622523E-2</v>
      </c>
      <c r="H61" s="152">
        <f t="shared" si="6"/>
        <v>0.11891393342047596</v>
      </c>
      <c r="I61" s="136">
        <f t="shared" si="7"/>
        <v>-0.56097428187449216</v>
      </c>
      <c r="J61" s="136">
        <f t="shared" si="8"/>
        <v>0.56097428187449216</v>
      </c>
      <c r="K61" s="12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B61" s="121">
        <v>60</v>
      </c>
      <c r="AC61" s="128">
        <f>数据!A61</f>
        <v>38322</v>
      </c>
      <c r="AD61" s="125">
        <f>数据!B61</f>
        <v>1211.92</v>
      </c>
      <c r="AE61" s="125">
        <f>数据!C61</f>
        <v>32.200000000000003</v>
      </c>
      <c r="AF61" s="125">
        <f>数据!D61</f>
        <v>45.51</v>
      </c>
      <c r="AG61" s="125">
        <f>数据!E61</f>
        <v>46.51</v>
      </c>
      <c r="AH61" s="125">
        <f>数据!F61</f>
        <v>37.86</v>
      </c>
      <c r="AI61" s="125">
        <f>数据!G61</f>
        <v>40.26</v>
      </c>
      <c r="AJ61" s="125">
        <f>数据!H61</f>
        <v>45.2</v>
      </c>
      <c r="AK61" s="125">
        <f>数据!I61</f>
        <v>89.01</v>
      </c>
      <c r="AL61" s="125">
        <f>数据!J61</f>
        <v>42.14</v>
      </c>
      <c r="AM61" s="125">
        <f>数据!K61</f>
        <v>26.57</v>
      </c>
      <c r="AN61" s="125">
        <f>数据!L61</f>
        <v>13.61</v>
      </c>
      <c r="AO61" s="125">
        <f>数据!M61</f>
        <v>22.53</v>
      </c>
      <c r="AP61" s="125">
        <f>数据!N61</f>
        <v>30.45</v>
      </c>
      <c r="AQ61" s="125">
        <f>数据!O61</f>
        <v>99.68</v>
      </c>
      <c r="AR61" s="125">
        <f>数据!P61</f>
        <v>67.44</v>
      </c>
      <c r="AS61" s="125">
        <f>数据!Q61</f>
        <v>20.079999999999998</v>
      </c>
      <c r="AT61" s="125">
        <f>数据!R61</f>
        <v>91.98</v>
      </c>
      <c r="AU61" s="125">
        <f>数据!S61</f>
        <v>20.88</v>
      </c>
      <c r="AV61" s="125">
        <f>数据!T61</f>
        <v>33.49</v>
      </c>
      <c r="AW61" s="125">
        <f>数据!U61</f>
        <v>36.380000000000003</v>
      </c>
      <c r="AX61" s="125">
        <f>数据!V61</f>
        <v>28.3</v>
      </c>
      <c r="AY61" s="125">
        <f>数据!W61</f>
        <v>72.55</v>
      </c>
      <c r="AZ61" s="125">
        <f>数据!X61</f>
        <v>41.59</v>
      </c>
      <c r="BA61" s="125">
        <f>数据!Y61</f>
        <v>24.74</v>
      </c>
      <c r="BB61" s="125">
        <f>数据!Z61</f>
        <v>13.7</v>
      </c>
      <c r="BC61" s="125">
        <f>数据!AA61</f>
        <v>80.69</v>
      </c>
      <c r="BD61" s="125">
        <f>数据!AB61</f>
        <v>76.08</v>
      </c>
      <c r="BE61" s="125">
        <f>数据!AC61</f>
        <v>26.38</v>
      </c>
      <c r="BF61" s="125">
        <f>数据!AD61</f>
        <v>48.77</v>
      </c>
      <c r="BG61" s="125">
        <f>数据!AE61</f>
        <v>46.74</v>
      </c>
      <c r="BH61" s="125"/>
    </row>
    <row r="62" spans="1:60">
      <c r="A62" s="121">
        <v>22</v>
      </c>
      <c r="B62" s="151">
        <f t="shared" si="2"/>
        <v>39479</v>
      </c>
      <c r="C62" s="127">
        <f t="shared" si="1"/>
        <v>1330.63</v>
      </c>
      <c r="D62" s="127">
        <v>125.02</v>
      </c>
      <c r="E62" s="148">
        <f t="shared" si="3"/>
        <v>-3.4761162090602316E-2</v>
      </c>
      <c r="F62" s="148">
        <f t="shared" si="4"/>
        <v>-7.6388888888889062E-2</v>
      </c>
      <c r="G62" s="130">
        <f t="shared" si="5"/>
        <v>-1.4683013754807558E-2</v>
      </c>
      <c r="H62" s="152">
        <f t="shared" si="6"/>
        <v>-6.1705875134081503E-2</v>
      </c>
      <c r="I62" s="136">
        <f t="shared" si="7"/>
        <v>-0.56097428187449216</v>
      </c>
      <c r="J62" s="136">
        <f t="shared" si="8"/>
        <v>0.56097428187449216</v>
      </c>
      <c r="K62" s="127"/>
      <c r="AB62" s="121">
        <v>61</v>
      </c>
      <c r="AC62" s="128">
        <f>数据!A62</f>
        <v>38292</v>
      </c>
      <c r="AD62" s="125">
        <f>数据!B62</f>
        <v>1173.82</v>
      </c>
      <c r="AE62" s="125">
        <f>数据!C62</f>
        <v>33.53</v>
      </c>
      <c r="AF62" s="125">
        <f>数据!D62</f>
        <v>44.98</v>
      </c>
      <c r="AG62" s="125">
        <f>数据!E62</f>
        <v>48.12</v>
      </c>
      <c r="AH62" s="125">
        <f>数据!F62</f>
        <v>36.92</v>
      </c>
      <c r="AI62" s="125">
        <f>数据!G62</f>
        <v>37.4</v>
      </c>
      <c r="AJ62" s="125">
        <f>数据!H62</f>
        <v>47</v>
      </c>
      <c r="AK62" s="125">
        <f>数据!I62</f>
        <v>84.8</v>
      </c>
      <c r="AL62" s="125">
        <f>数据!J62</f>
        <v>40.520000000000003</v>
      </c>
      <c r="AM62" s="125">
        <f>数据!K62</f>
        <v>25.46</v>
      </c>
      <c r="AN62" s="125">
        <f>数据!L62</f>
        <v>13.18</v>
      </c>
      <c r="AO62" s="125">
        <f>数据!M62</f>
        <v>22.11</v>
      </c>
      <c r="AP62" s="125">
        <f>数据!N62</f>
        <v>29.32</v>
      </c>
      <c r="AQ62" s="125">
        <f>数据!O62</f>
        <v>100.37</v>
      </c>
      <c r="AR62" s="125">
        <f>数据!P62</f>
        <v>67.63</v>
      </c>
      <c r="AS62" s="125">
        <f>数据!Q62</f>
        <v>19.079999999999998</v>
      </c>
      <c r="AT62" s="125">
        <f>数据!R62</f>
        <v>87.93</v>
      </c>
      <c r="AU62" s="125">
        <f>数据!S62</f>
        <v>19.98</v>
      </c>
      <c r="AV62" s="125">
        <f>数据!T62</f>
        <v>32.32</v>
      </c>
      <c r="AW62" s="125">
        <f>数据!U62</f>
        <v>34.35</v>
      </c>
      <c r="AX62" s="125">
        <f>数据!V62</f>
        <v>27.13</v>
      </c>
      <c r="AY62" s="125">
        <f>数据!W62</f>
        <v>70.36</v>
      </c>
      <c r="AZ62" s="125">
        <f>数据!X62</f>
        <v>38.020000000000003</v>
      </c>
      <c r="BA62" s="125">
        <f>数据!Y62</f>
        <v>24.82</v>
      </c>
      <c r="BB62" s="125">
        <f>数据!Z62</f>
        <v>14.14</v>
      </c>
      <c r="BC62" s="125">
        <f>数据!AA62</f>
        <v>73.63</v>
      </c>
      <c r="BD62" s="125">
        <f>数据!AB62</f>
        <v>74.91</v>
      </c>
      <c r="BE62" s="125">
        <f>数据!AC62</f>
        <v>26.22</v>
      </c>
      <c r="BF62" s="125">
        <f>数据!AD62</f>
        <v>47.95</v>
      </c>
      <c r="BG62" s="125">
        <f>数据!AE62</f>
        <v>46.73</v>
      </c>
      <c r="BH62" s="125"/>
    </row>
    <row r="63" spans="1:60" ht="15.75" customHeight="1">
      <c r="A63" s="121">
        <v>23</v>
      </c>
      <c r="B63" s="151">
        <f t="shared" si="2"/>
        <v>39449</v>
      </c>
      <c r="C63" s="127">
        <f t="shared" si="1"/>
        <v>1378.55</v>
      </c>
      <c r="D63" s="127">
        <v>135.36000000000001</v>
      </c>
      <c r="E63" s="148">
        <f t="shared" si="3"/>
        <v>-6.1163474897164116E-2</v>
      </c>
      <c r="F63" s="148">
        <f t="shared" si="4"/>
        <v>-0.31663974151857832</v>
      </c>
      <c r="G63" s="130">
        <f t="shared" si="5"/>
        <v>-5.4637633874686425E-2</v>
      </c>
      <c r="H63" s="152">
        <f t="shared" si="6"/>
        <v>-0.26200210764389187</v>
      </c>
      <c r="I63" s="136">
        <f t="shared" si="7"/>
        <v>-0.56097428187449216</v>
      </c>
      <c r="J63" s="136">
        <f t="shared" si="8"/>
        <v>0.56097428187449216</v>
      </c>
      <c r="K63" s="127"/>
      <c r="AB63" s="121">
        <v>62</v>
      </c>
      <c r="AC63" s="128">
        <f>数据!A63</f>
        <v>38261</v>
      </c>
      <c r="AD63" s="125">
        <f>数据!B63</f>
        <v>1130.2</v>
      </c>
      <c r="AE63" s="125">
        <f>数据!C63</f>
        <v>26.2</v>
      </c>
      <c r="AF63" s="125">
        <f>数据!D63</f>
        <v>42.85</v>
      </c>
      <c r="AG63" s="125">
        <f>数据!E63</f>
        <v>44.65</v>
      </c>
      <c r="AH63" s="125">
        <f>数据!F63</f>
        <v>35.74</v>
      </c>
      <c r="AI63" s="125">
        <f>数据!G63</f>
        <v>37.08</v>
      </c>
      <c r="AJ63" s="125">
        <f>数据!H63</f>
        <v>45.33</v>
      </c>
      <c r="AK63" s="125">
        <f>数据!I63</f>
        <v>76.150000000000006</v>
      </c>
      <c r="AL63" s="125">
        <f>数据!J63</f>
        <v>35.06</v>
      </c>
      <c r="AM63" s="125">
        <f>数据!K63</f>
        <v>23.89</v>
      </c>
      <c r="AN63" s="125">
        <f>数据!L63</f>
        <v>12.12</v>
      </c>
      <c r="AO63" s="125">
        <f>数据!M63</f>
        <v>21.24</v>
      </c>
      <c r="AP63" s="125">
        <f>数据!N63</f>
        <v>28.29</v>
      </c>
      <c r="AQ63" s="125">
        <f>数据!O63</f>
        <v>94.25</v>
      </c>
      <c r="AR63" s="125">
        <f>数据!P63</f>
        <v>63.69</v>
      </c>
      <c r="AS63" s="125">
        <f>数据!Q63</f>
        <v>17.8</v>
      </c>
      <c r="AT63" s="125">
        <f>数据!R63</f>
        <v>83.58</v>
      </c>
      <c r="AU63" s="125">
        <f>数据!S63</f>
        <v>19.84</v>
      </c>
      <c r="AV63" s="125">
        <f>数据!T63</f>
        <v>33.14</v>
      </c>
      <c r="AW63" s="125">
        <f>数据!U63</f>
        <v>35.299999999999997</v>
      </c>
      <c r="AX63" s="125">
        <f>数据!V63</f>
        <v>25.26</v>
      </c>
      <c r="AY63" s="125">
        <f>数据!W63</f>
        <v>68.27</v>
      </c>
      <c r="AZ63" s="125">
        <f>数据!X63</f>
        <v>38.28</v>
      </c>
      <c r="BA63" s="125">
        <f>数据!Y63</f>
        <v>23.23</v>
      </c>
      <c r="BB63" s="125">
        <f>数据!Z63</f>
        <v>13.48</v>
      </c>
      <c r="BC63" s="125">
        <f>数据!AA63</f>
        <v>76.47</v>
      </c>
      <c r="BD63" s="125">
        <f>数据!AB63</f>
        <v>70.25</v>
      </c>
      <c r="BE63" s="125">
        <f>数据!AC63</f>
        <v>25.15</v>
      </c>
      <c r="BF63" s="125">
        <f>数据!AD63</f>
        <v>49.67</v>
      </c>
      <c r="BG63" s="125">
        <f>数据!AE63</f>
        <v>44.64</v>
      </c>
    </row>
    <row r="64" spans="1:60">
      <c r="A64" s="121">
        <v>24</v>
      </c>
      <c r="B64" s="151">
        <f t="shared" si="2"/>
        <v>39419</v>
      </c>
      <c r="C64" s="127">
        <f t="shared" si="1"/>
        <v>1468.36</v>
      </c>
      <c r="D64" s="127">
        <v>198.08</v>
      </c>
      <c r="E64" s="148">
        <f t="shared" si="3"/>
        <v>-8.628488866683881E-3</v>
      </c>
      <c r="F64" s="148">
        <f t="shared" si="4"/>
        <v>8.7037646800570911E-2</v>
      </c>
      <c r="G64" s="130">
        <f t="shared" si="5"/>
        <v>2.4863560783128166E-2</v>
      </c>
      <c r="H64" s="152">
        <f t="shared" si="6"/>
        <v>6.2174086017442745E-2</v>
      </c>
      <c r="I64" s="136">
        <f t="shared" si="7"/>
        <v>-0.56097428187449216</v>
      </c>
      <c r="J64" s="136">
        <f t="shared" si="8"/>
        <v>0.56097428187449216</v>
      </c>
      <c r="K64" s="127"/>
      <c r="AB64" s="121">
        <v>63</v>
      </c>
      <c r="AC64" s="128">
        <f>数据!A64</f>
        <v>38231</v>
      </c>
      <c r="AD64" s="125">
        <f>数据!B64</f>
        <v>1114.58</v>
      </c>
      <c r="AE64" s="125">
        <f>数据!C64</f>
        <v>19.38</v>
      </c>
      <c r="AF64" s="125">
        <f>数据!D64</f>
        <v>41.46</v>
      </c>
      <c r="AG64" s="125">
        <f>数据!E64</f>
        <v>46.19</v>
      </c>
      <c r="AH64" s="125">
        <f>数据!F64</f>
        <v>34.58</v>
      </c>
      <c r="AI64" s="125">
        <f>数据!G64</f>
        <v>36.53</v>
      </c>
      <c r="AJ64" s="125">
        <f>数据!H64</f>
        <v>45.82</v>
      </c>
      <c r="AK64" s="125">
        <f>数据!I64</f>
        <v>71.94</v>
      </c>
      <c r="AL64" s="125">
        <f>数据!J64</f>
        <v>35.6</v>
      </c>
      <c r="AM64" s="125">
        <f>数据!K64</f>
        <v>21.36</v>
      </c>
      <c r="AN64" s="125">
        <f>数据!L64</f>
        <v>12.96</v>
      </c>
      <c r="AO64" s="125">
        <f>数据!M64</f>
        <v>20.86</v>
      </c>
      <c r="AP64" s="125">
        <f>数据!N64</f>
        <v>27.84</v>
      </c>
      <c r="AQ64" s="125">
        <f>数据!O64</f>
        <v>89.09</v>
      </c>
      <c r="AR64" s="125">
        <f>数据!P64</f>
        <v>62.73</v>
      </c>
      <c r="AS64" s="125">
        <f>数据!Q64</f>
        <v>17.88</v>
      </c>
      <c r="AT64" s="125">
        <f>数据!R64</f>
        <v>79.84</v>
      </c>
      <c r="AU64" s="125">
        <f>数据!S64</f>
        <v>17.88</v>
      </c>
      <c r="AV64" s="125">
        <f>数据!T64</f>
        <v>33.82</v>
      </c>
      <c r="AW64" s="125">
        <f>数据!U64</f>
        <v>34.78</v>
      </c>
      <c r="AX64" s="125">
        <f>数据!V64</f>
        <v>24.29</v>
      </c>
      <c r="AY64" s="125">
        <f>数据!W64</f>
        <v>70.38</v>
      </c>
      <c r="AZ64" s="125">
        <f>数据!X64</f>
        <v>36.75</v>
      </c>
      <c r="BA64" s="125">
        <f>数据!Y64</f>
        <v>22.97</v>
      </c>
      <c r="BB64" s="125">
        <f>数据!Z64</f>
        <v>12</v>
      </c>
      <c r="BC64" s="125">
        <f>数据!AA64</f>
        <v>75.27</v>
      </c>
      <c r="BD64" s="125">
        <f>数据!AB64</f>
        <v>67.36</v>
      </c>
      <c r="BE64" s="125">
        <f>数据!AC64</f>
        <v>25.11</v>
      </c>
      <c r="BF64" s="125">
        <f>数据!AD64</f>
        <v>49</v>
      </c>
      <c r="BG64" s="125">
        <f>数据!AE64</f>
        <v>43.83</v>
      </c>
    </row>
    <row r="65" spans="1:60">
      <c r="A65" s="121">
        <v>25</v>
      </c>
      <c r="B65" s="151">
        <f t="shared" si="2"/>
        <v>39387</v>
      </c>
      <c r="C65" s="127">
        <f t="shared" si="1"/>
        <v>1481.14</v>
      </c>
      <c r="D65" s="127">
        <v>182.22</v>
      </c>
      <c r="E65" s="148">
        <f t="shared" si="3"/>
        <v>-4.4043423821141348E-2</v>
      </c>
      <c r="F65" s="148">
        <f t="shared" si="4"/>
        <v>-4.0694919715714595E-2</v>
      </c>
      <c r="G65" s="130">
        <f t="shared" si="5"/>
        <v>-2.8729860484265443E-2</v>
      </c>
      <c r="H65" s="152">
        <f t="shared" si="6"/>
        <v>-1.1965059231449152E-2</v>
      </c>
      <c r="I65" s="136">
        <f t="shared" si="7"/>
        <v>-0.56097428187449216</v>
      </c>
      <c r="J65" s="136">
        <f t="shared" si="8"/>
        <v>0.56097428187449216</v>
      </c>
      <c r="K65" s="127"/>
      <c r="AB65" s="121">
        <v>64</v>
      </c>
      <c r="AC65" s="128">
        <f>数据!A65</f>
        <v>38201</v>
      </c>
      <c r="AD65" s="125">
        <f>数据!B65</f>
        <v>1104.24</v>
      </c>
      <c r="AE65" s="125">
        <f>数据!C65</f>
        <v>17.25</v>
      </c>
      <c r="AF65" s="125">
        <f>数据!D65</f>
        <v>40.299999999999997</v>
      </c>
      <c r="AG65" s="125">
        <f>数据!E65</f>
        <v>46.73</v>
      </c>
      <c r="AH65" s="125">
        <f>数据!F65</f>
        <v>35.53</v>
      </c>
      <c r="AI65" s="125">
        <f>数据!G65</f>
        <v>38.57</v>
      </c>
      <c r="AJ65" s="125">
        <f>数据!H65</f>
        <v>41.65</v>
      </c>
      <c r="AK65" s="125">
        <f>数据!I65</f>
        <v>68.7</v>
      </c>
      <c r="AL65" s="125">
        <f>数据!J65</f>
        <v>34.840000000000003</v>
      </c>
      <c r="AM65" s="125">
        <f>数据!K65</f>
        <v>21.27</v>
      </c>
      <c r="AN65" s="125">
        <f>数据!L65</f>
        <v>13.02</v>
      </c>
      <c r="AO65" s="125">
        <f>数据!M65</f>
        <v>20.53</v>
      </c>
      <c r="AP65" s="125">
        <f>数据!N65</f>
        <v>27.03</v>
      </c>
      <c r="AQ65" s="125">
        <f>数据!O65</f>
        <v>85.66</v>
      </c>
      <c r="AR65" s="125">
        <f>数据!P65</f>
        <v>61.22</v>
      </c>
      <c r="AS65" s="125">
        <f>数据!Q65</f>
        <v>16.989999999999998</v>
      </c>
      <c r="AT65" s="125">
        <f>数据!R65</f>
        <v>78.87</v>
      </c>
      <c r="AU65" s="125">
        <f>数据!S65</f>
        <v>18.97</v>
      </c>
      <c r="AV65" s="125">
        <f>数据!T65</f>
        <v>33.69</v>
      </c>
      <c r="AW65" s="125">
        <f>数据!U65</f>
        <v>38.6</v>
      </c>
      <c r="AX65" s="125">
        <f>数据!V65</f>
        <v>23.41</v>
      </c>
      <c r="AY65" s="125">
        <f>数据!W65</f>
        <v>72.489999999999995</v>
      </c>
      <c r="AZ65" s="125">
        <f>数据!X65</f>
        <v>37.81</v>
      </c>
      <c r="BA65" s="125">
        <f>数据!Y65</f>
        <v>22.68</v>
      </c>
      <c r="BB65" s="125">
        <f>数据!Z65</f>
        <v>10.38</v>
      </c>
      <c r="BC65" s="125">
        <f>数据!AA65</f>
        <v>77.569999999999993</v>
      </c>
      <c r="BD65" s="125">
        <f>数据!AB65</f>
        <v>64.81</v>
      </c>
      <c r="BE65" s="125">
        <f>数据!AC65</f>
        <v>24.74</v>
      </c>
      <c r="BF65" s="125">
        <f>数据!AD65</f>
        <v>48.52</v>
      </c>
      <c r="BG65" s="125">
        <f>数据!AE65</f>
        <v>41.81</v>
      </c>
    </row>
    <row r="66" spans="1:60">
      <c r="A66" s="121">
        <v>26</v>
      </c>
      <c r="B66" s="151">
        <f t="shared" si="2"/>
        <v>39356</v>
      </c>
      <c r="C66" s="127">
        <f t="shared" si="1"/>
        <v>1549.38</v>
      </c>
      <c r="D66" s="127">
        <v>189.95</v>
      </c>
      <c r="E66" s="148">
        <f t="shared" si="3"/>
        <v>1.4822335025380884E-2</v>
      </c>
      <c r="F66" s="148">
        <f t="shared" si="4"/>
        <v>0.23770117938359281</v>
      </c>
      <c r="G66" s="130">
        <f t="shared" si="5"/>
        <v>6.0351692711962862E-2</v>
      </c>
      <c r="H66" s="152">
        <f t="shared" si="6"/>
        <v>0.17734948667162995</v>
      </c>
      <c r="I66" s="136">
        <f t="shared" si="7"/>
        <v>-0.56097428187449216</v>
      </c>
      <c r="J66" s="136">
        <f t="shared" si="8"/>
        <v>0.56097428187449216</v>
      </c>
      <c r="K66" s="127"/>
      <c r="AB66" s="121">
        <v>65</v>
      </c>
      <c r="AC66" s="128">
        <f>数据!A66</f>
        <v>38169</v>
      </c>
      <c r="AD66" s="125">
        <f>数据!B66</f>
        <v>1101.72</v>
      </c>
      <c r="AE66" s="125">
        <f>数据!C66</f>
        <v>16.170000000000002</v>
      </c>
      <c r="AF66" s="125">
        <f>数据!D66</f>
        <v>40.479999999999997</v>
      </c>
      <c r="AG66" s="125">
        <f>数据!E66</f>
        <v>45.23</v>
      </c>
      <c r="AH66" s="125">
        <f>数据!F66</f>
        <v>33.58</v>
      </c>
      <c r="AI66" s="125">
        <f>数据!G66</f>
        <v>36.51</v>
      </c>
      <c r="AJ66" s="125">
        <f>数据!H66</f>
        <v>40.520000000000003</v>
      </c>
      <c r="AK66" s="125">
        <f>数据!I66</f>
        <v>69.5</v>
      </c>
      <c r="AL66" s="125">
        <f>数据!J66</f>
        <v>35.47</v>
      </c>
      <c r="AM66" s="125">
        <f>数据!K66</f>
        <v>21.87</v>
      </c>
      <c r="AN66" s="125">
        <f>数据!L66</f>
        <v>13.58</v>
      </c>
      <c r="AO66" s="125">
        <f>数据!M66</f>
        <v>20.399999999999999</v>
      </c>
      <c r="AP66" s="125">
        <f>数据!N66</f>
        <v>27.41</v>
      </c>
      <c r="AQ66" s="125">
        <f>数据!O66</f>
        <v>84.26</v>
      </c>
      <c r="AR66" s="125">
        <f>数据!P66</f>
        <v>57.54</v>
      </c>
      <c r="AS66" s="125">
        <f>数据!Q66</f>
        <v>19.13</v>
      </c>
      <c r="AT66" s="125">
        <f>数据!R66</f>
        <v>80.91</v>
      </c>
      <c r="AU66" s="125">
        <f>数据!S66</f>
        <v>21.69</v>
      </c>
      <c r="AV66" s="125">
        <f>数据!T66</f>
        <v>31.78</v>
      </c>
      <c r="AW66" s="125">
        <f>数据!U66</f>
        <v>37.86</v>
      </c>
      <c r="AX66" s="125">
        <f>数据!V66</f>
        <v>23.83</v>
      </c>
      <c r="AY66" s="125">
        <f>数据!W66</f>
        <v>72.16</v>
      </c>
      <c r="AZ66" s="125">
        <f>数据!X66</f>
        <v>36.770000000000003</v>
      </c>
      <c r="BA66" s="125">
        <f>数据!Y66</f>
        <v>23.6</v>
      </c>
      <c r="BB66" s="125">
        <f>数据!Z66</f>
        <v>10.16</v>
      </c>
      <c r="BC66" s="125">
        <f>数据!AA66</f>
        <v>78.36</v>
      </c>
      <c r="BD66" s="125">
        <f>数据!AB66</f>
        <v>63.6</v>
      </c>
      <c r="BE66" s="125">
        <f>数据!AC66</f>
        <v>23.97</v>
      </c>
      <c r="BF66" s="125">
        <f>数据!AD66</f>
        <v>48.71</v>
      </c>
      <c r="BG66" s="125">
        <f>数据!AE66</f>
        <v>41.74</v>
      </c>
    </row>
    <row r="67" spans="1:60">
      <c r="A67" s="121">
        <v>27</v>
      </c>
      <c r="B67" s="151">
        <f t="shared" si="2"/>
        <v>39329</v>
      </c>
      <c r="C67" s="127">
        <f t="shared" si="1"/>
        <v>1526.75</v>
      </c>
      <c r="D67" s="127">
        <v>153.47</v>
      </c>
      <c r="E67" s="148">
        <f t="shared" si="3"/>
        <v>3.579400131615551E-2</v>
      </c>
      <c r="F67" s="148">
        <f t="shared" si="4"/>
        <v>0.10824667822068168</v>
      </c>
      <c r="G67" s="130">
        <f t="shared" si="5"/>
        <v>9.2088115428707623E-2</v>
      </c>
      <c r="H67" s="152">
        <f t="shared" si="6"/>
        <v>1.6158562791974057E-2</v>
      </c>
      <c r="I67" s="136">
        <f t="shared" si="7"/>
        <v>-0.56097428187449216</v>
      </c>
      <c r="J67" s="136">
        <f t="shared" si="8"/>
        <v>0.56097428187449216</v>
      </c>
      <c r="K67" s="127"/>
      <c r="AB67" s="121">
        <v>66</v>
      </c>
      <c r="AC67" s="128">
        <f>数据!A67</f>
        <v>38139</v>
      </c>
      <c r="AD67" s="125">
        <f>数据!B67</f>
        <v>1140.8399999999999</v>
      </c>
      <c r="AE67" s="125">
        <f>数据!C67</f>
        <v>16.27</v>
      </c>
      <c r="AF67" s="125">
        <f>数据!D67</f>
        <v>41.39</v>
      </c>
      <c r="AG67" s="125">
        <f>数据!E67</f>
        <v>45.53</v>
      </c>
      <c r="AH67" s="125">
        <f>数据!F67</f>
        <v>33.42</v>
      </c>
      <c r="AI67" s="125">
        <f>数据!G67</f>
        <v>38.15</v>
      </c>
      <c r="AJ67" s="125">
        <f>数据!H67</f>
        <v>39.869999999999997</v>
      </c>
      <c r="AK67" s="125">
        <f>数据!I67</f>
        <v>79.11</v>
      </c>
      <c r="AL67" s="125">
        <f>数据!J67</f>
        <v>35.82</v>
      </c>
      <c r="AM67" s="125">
        <f>数据!K67</f>
        <v>24.15</v>
      </c>
      <c r="AN67" s="125">
        <f>数据!L67</f>
        <v>14.34</v>
      </c>
      <c r="AO67" s="125">
        <f>数据!M67</f>
        <v>21.06</v>
      </c>
      <c r="AP67" s="125">
        <f>数据!N67</f>
        <v>26.71</v>
      </c>
      <c r="AQ67" s="125">
        <f>数据!O67</f>
        <v>89.71</v>
      </c>
      <c r="AR67" s="125">
        <f>数据!P67</f>
        <v>58.38</v>
      </c>
      <c r="AS67" s="125">
        <f>数据!Q67</f>
        <v>20.04</v>
      </c>
      <c r="AT67" s="125">
        <f>数据!R67</f>
        <v>81.92</v>
      </c>
      <c r="AU67" s="125">
        <f>数据!S67</f>
        <v>24.55</v>
      </c>
      <c r="AV67" s="125">
        <f>数据!T67</f>
        <v>32.71</v>
      </c>
      <c r="AW67" s="125">
        <f>数据!U67</f>
        <v>43.58</v>
      </c>
      <c r="AX67" s="125">
        <f>数据!V67</f>
        <v>22.53</v>
      </c>
      <c r="AY67" s="125">
        <f>数据!W67</f>
        <v>78.86</v>
      </c>
      <c r="AZ67" s="125">
        <f>数据!X67</f>
        <v>39.14</v>
      </c>
      <c r="BA67" s="125">
        <f>数据!Y67</f>
        <v>23.65</v>
      </c>
      <c r="BB67" s="125">
        <f>数据!Z67</f>
        <v>12.71</v>
      </c>
      <c r="BC67" s="125">
        <f>数据!AA67</f>
        <v>79.95</v>
      </c>
      <c r="BD67" s="125">
        <f>数据!AB67</f>
        <v>66.430000000000007</v>
      </c>
      <c r="BE67" s="125">
        <f>数据!AC67</f>
        <v>23.9</v>
      </c>
      <c r="BF67" s="125">
        <f>数据!AD67</f>
        <v>48.25</v>
      </c>
      <c r="BG67" s="125">
        <f>数据!AE67</f>
        <v>40.04</v>
      </c>
    </row>
    <row r="68" spans="1:60" ht="12.75" customHeight="1">
      <c r="A68" s="121">
        <v>28</v>
      </c>
      <c r="B68" s="151">
        <f t="shared" si="2"/>
        <v>39295</v>
      </c>
      <c r="C68" s="127">
        <f t="shared" si="1"/>
        <v>1473.99</v>
      </c>
      <c r="D68" s="127">
        <v>138.47999999999999</v>
      </c>
      <c r="E68" s="148">
        <f t="shared" si="3"/>
        <v>1.2863592323073991E-2</v>
      </c>
      <c r="F68" s="148">
        <f t="shared" si="4"/>
        <v>5.1001821493624755E-2</v>
      </c>
      <c r="G68" s="130">
        <f t="shared" si="5"/>
        <v>5.7387527369455196E-2</v>
      </c>
      <c r="H68" s="152">
        <f t="shared" si="6"/>
        <v>-6.3857058758304414E-3</v>
      </c>
      <c r="I68" s="136">
        <f t="shared" si="7"/>
        <v>-0.56097428187449216</v>
      </c>
      <c r="J68" s="136">
        <f t="shared" si="8"/>
        <v>0.56097428187449216</v>
      </c>
      <c r="K68" s="127"/>
      <c r="AB68" s="121">
        <v>67</v>
      </c>
      <c r="AC68" s="128">
        <f>数据!A68</f>
        <v>38110</v>
      </c>
      <c r="AD68" s="125">
        <f>数据!B68</f>
        <v>1120.68</v>
      </c>
      <c r="AE68" s="125">
        <f>数据!C68</f>
        <v>14.03</v>
      </c>
      <c r="AF68" s="125">
        <f>数据!D68</f>
        <v>40.76</v>
      </c>
      <c r="AG68" s="125">
        <f>数据!E68</f>
        <v>40.82</v>
      </c>
      <c r="AH68" s="125">
        <f>数据!F68</f>
        <v>32.520000000000003</v>
      </c>
      <c r="AI68" s="125">
        <f>数据!G68</f>
        <v>38.1</v>
      </c>
      <c r="AJ68" s="125">
        <f>数据!H68</f>
        <v>38.299999999999997</v>
      </c>
      <c r="AK68" s="125">
        <f>数据!I68</f>
        <v>77.55</v>
      </c>
      <c r="AL68" s="125">
        <f>数据!J68</f>
        <v>35.24</v>
      </c>
      <c r="AM68" s="125">
        <f>数据!K68</f>
        <v>22.23</v>
      </c>
      <c r="AN68" s="125">
        <f>数据!L68</f>
        <v>13.61</v>
      </c>
      <c r="AO68" s="125">
        <f>数据!M68</f>
        <v>20.66</v>
      </c>
      <c r="AP68" s="125">
        <f>数据!N68</f>
        <v>25.5</v>
      </c>
      <c r="AQ68" s="125">
        <f>数据!O68</f>
        <v>89.47</v>
      </c>
      <c r="AR68" s="125">
        <f>数据!P68</f>
        <v>57.69</v>
      </c>
      <c r="AS68" s="125">
        <f>数据!Q68</f>
        <v>20.100000000000001</v>
      </c>
      <c r="AT68" s="125">
        <f>数据!R68</f>
        <v>82.32</v>
      </c>
      <c r="AU68" s="125">
        <f>数据!S68</f>
        <v>25.4</v>
      </c>
      <c r="AV68" s="125">
        <f>数据!T68</f>
        <v>31.09</v>
      </c>
      <c r="AW68" s="125">
        <f>数据!U68</f>
        <v>44.11</v>
      </c>
      <c r="AX68" s="125">
        <f>数据!V68</f>
        <v>22.88</v>
      </c>
      <c r="AY68" s="125">
        <f>数据!W68</f>
        <v>74.08</v>
      </c>
      <c r="AZ68" s="125">
        <f>数据!X68</f>
        <v>39.69</v>
      </c>
      <c r="BA68" s="125">
        <f>数据!Y68</f>
        <v>21.73</v>
      </c>
      <c r="BB68" s="125">
        <f>数据!Z68</f>
        <v>12.01</v>
      </c>
      <c r="BC68" s="125">
        <f>数据!AA68</f>
        <v>70.87</v>
      </c>
      <c r="BD68" s="125">
        <f>数据!AB68</f>
        <v>63.38</v>
      </c>
      <c r="BE68" s="125">
        <f>数据!AC68</f>
        <v>24.55</v>
      </c>
      <c r="BF68" s="125">
        <f>数据!AD68</f>
        <v>51.21</v>
      </c>
      <c r="BG68" s="125">
        <f>数据!AE68</f>
        <v>38.99</v>
      </c>
    </row>
    <row r="69" spans="1:60" ht="15" customHeight="1">
      <c r="A69" s="121">
        <v>29</v>
      </c>
      <c r="B69" s="151">
        <f t="shared" si="2"/>
        <v>39265</v>
      </c>
      <c r="C69" s="127">
        <f t="shared" si="1"/>
        <v>1455.27</v>
      </c>
      <c r="D69" s="127">
        <v>131.76</v>
      </c>
      <c r="E69" s="148">
        <f t="shared" si="3"/>
        <v>-3.1981907074200899E-2</v>
      </c>
      <c r="F69" s="148">
        <f t="shared" si="4"/>
        <v>7.9646017699114946E-2</v>
      </c>
      <c r="G69" s="130">
        <f t="shared" si="5"/>
        <v>-1.0477167122728101E-2</v>
      </c>
      <c r="H69" s="152">
        <f t="shared" si="6"/>
        <v>9.0123184821843047E-2</v>
      </c>
      <c r="I69" s="136">
        <f t="shared" si="7"/>
        <v>-0.56097428187449216</v>
      </c>
      <c r="J69" s="136">
        <f t="shared" si="8"/>
        <v>0.56097428187449216</v>
      </c>
      <c r="K69" s="127"/>
      <c r="AB69" s="121">
        <v>68</v>
      </c>
      <c r="AC69" s="128">
        <f>数据!A69</f>
        <v>38078</v>
      </c>
      <c r="AD69" s="125">
        <f>数据!B69</f>
        <v>1107.3</v>
      </c>
      <c r="AE69" s="125">
        <f>数据!C69</f>
        <v>12.89</v>
      </c>
      <c r="AF69" s="125">
        <f>数据!D69</f>
        <v>39.36</v>
      </c>
      <c r="AG69" s="125">
        <f>数据!E69</f>
        <v>37.869999999999997</v>
      </c>
      <c r="AH69" s="125">
        <f>数据!F69</f>
        <v>31.49</v>
      </c>
      <c r="AI69" s="125">
        <f>数据!G69</f>
        <v>39.46</v>
      </c>
      <c r="AJ69" s="125">
        <f>数据!H69</f>
        <v>38.46</v>
      </c>
      <c r="AK69" s="125">
        <f>数据!I69</f>
        <v>80.78</v>
      </c>
      <c r="AL69" s="125">
        <f>数据!J69</f>
        <v>34.78</v>
      </c>
      <c r="AM69" s="125">
        <f>数据!K69</f>
        <v>21.82</v>
      </c>
      <c r="AN69" s="125">
        <f>数据!L69</f>
        <v>14.08</v>
      </c>
      <c r="AO69" s="125">
        <f>数据!M69</f>
        <v>20.45</v>
      </c>
      <c r="AP69" s="125">
        <f>数据!N69</f>
        <v>24.54</v>
      </c>
      <c r="AQ69" s="125">
        <f>数据!O69</f>
        <v>92.18</v>
      </c>
      <c r="AR69" s="125">
        <f>数据!P69</f>
        <v>55.67</v>
      </c>
      <c r="AS69" s="125">
        <f>数据!Q69</f>
        <v>18.64</v>
      </c>
      <c r="AT69" s="125">
        <f>数据!R69</f>
        <v>81.77</v>
      </c>
      <c r="AU69" s="125">
        <f>数据!S69</f>
        <v>22.86</v>
      </c>
      <c r="AV69" s="125">
        <f>数据!T69</f>
        <v>31.73</v>
      </c>
      <c r="AW69" s="125">
        <f>数据!U69</f>
        <v>43.44</v>
      </c>
      <c r="AX69" s="125">
        <f>数据!V69</f>
        <v>23.6</v>
      </c>
      <c r="AY69" s="125">
        <f>数据!W69</f>
        <v>75.44</v>
      </c>
      <c r="AZ69" s="125">
        <f>数据!X69</f>
        <v>38.119999999999997</v>
      </c>
      <c r="BA69" s="125">
        <f>数据!Y69</f>
        <v>21.64</v>
      </c>
      <c r="BB69" s="125">
        <f>数据!Z69</f>
        <v>12.25</v>
      </c>
      <c r="BC69" s="125">
        <f>数据!AA69</f>
        <v>71.709999999999994</v>
      </c>
      <c r="BD69" s="125">
        <f>数据!AB69</f>
        <v>61.75</v>
      </c>
      <c r="BE69" s="125">
        <f>数据!AC69</f>
        <v>23.39</v>
      </c>
      <c r="BF69" s="125">
        <f>数据!AD69</f>
        <v>52.26</v>
      </c>
      <c r="BG69" s="125">
        <f>数据!AE69</f>
        <v>38.11</v>
      </c>
    </row>
    <row r="70" spans="1:60">
      <c r="A70" s="121">
        <v>30</v>
      </c>
      <c r="B70" s="151">
        <f t="shared" si="2"/>
        <v>39234</v>
      </c>
      <c r="C70" s="127">
        <f t="shared" si="1"/>
        <v>1503.35</v>
      </c>
      <c r="D70" s="127">
        <v>122.04</v>
      </c>
      <c r="E70" s="148">
        <f t="shared" si="3"/>
        <v>-1.7816309730697366E-2</v>
      </c>
      <c r="F70" s="148">
        <f t="shared" si="4"/>
        <v>7.0137800148528662E-3</v>
      </c>
      <c r="G70" s="130">
        <f t="shared" si="5"/>
        <v>1.0959631417518909E-2</v>
      </c>
      <c r="H70" s="152">
        <f t="shared" si="6"/>
        <v>-3.9458514026660431E-3</v>
      </c>
      <c r="I70" s="136">
        <f t="shared" si="7"/>
        <v>-0.56097428187449216</v>
      </c>
      <c r="J70" s="136">
        <f t="shared" si="8"/>
        <v>0.56097428187449216</v>
      </c>
      <c r="K70" s="127"/>
      <c r="AB70" s="121">
        <v>69</v>
      </c>
      <c r="AC70" s="128">
        <f>数据!A70</f>
        <v>38047</v>
      </c>
      <c r="AD70" s="125">
        <f>数据!B70</f>
        <v>1126.21</v>
      </c>
      <c r="AE70" s="125">
        <f>数据!C70</f>
        <v>13.52</v>
      </c>
      <c r="AF70" s="125">
        <f>数据!D70</f>
        <v>41.69</v>
      </c>
      <c r="AG70" s="125">
        <f>数据!E70</f>
        <v>36.43</v>
      </c>
      <c r="AH70" s="125">
        <f>数据!F70</f>
        <v>31.68</v>
      </c>
      <c r="AI70" s="125">
        <f>数据!G70</f>
        <v>42.07</v>
      </c>
      <c r="AJ70" s="125">
        <f>数据!H70</f>
        <v>36.89</v>
      </c>
      <c r="AK70" s="125">
        <f>数据!I70</f>
        <v>82.21</v>
      </c>
      <c r="AL70" s="125">
        <f>数据!J70</f>
        <v>33.619999999999997</v>
      </c>
      <c r="AM70" s="125">
        <f>数据!K70</f>
        <v>23.67</v>
      </c>
      <c r="AN70" s="125">
        <f>数据!L70</f>
        <v>12.36</v>
      </c>
      <c r="AO70" s="125">
        <f>数据!M70</f>
        <v>20.93</v>
      </c>
      <c r="AP70" s="125">
        <f>数据!N70</f>
        <v>25.01</v>
      </c>
      <c r="AQ70" s="125">
        <f>数据!O70</f>
        <v>99.17</v>
      </c>
      <c r="AR70" s="125">
        <f>数据!P70</f>
        <v>57.75</v>
      </c>
      <c r="AS70" s="125">
        <f>数据!Q70</f>
        <v>21.61</v>
      </c>
      <c r="AT70" s="125">
        <f>数据!R70</f>
        <v>85.17</v>
      </c>
      <c r="AU70" s="125">
        <f>数据!S70</f>
        <v>24.16</v>
      </c>
      <c r="AV70" s="125">
        <f>数据!T70</f>
        <v>35.11</v>
      </c>
      <c r="AW70" s="125">
        <f>数据!U70</f>
        <v>43.21</v>
      </c>
      <c r="AX70" s="125">
        <f>数据!V70</f>
        <v>24.76</v>
      </c>
      <c r="AY70" s="125">
        <f>数据!W70</f>
        <v>71.42</v>
      </c>
      <c r="AZ70" s="125">
        <f>数据!X70</f>
        <v>42.31</v>
      </c>
      <c r="BA70" s="125">
        <f>数据!Y70</f>
        <v>20.65</v>
      </c>
      <c r="BB70" s="125">
        <f>数据!Z70</f>
        <v>17.73</v>
      </c>
      <c r="BC70" s="125">
        <f>数据!AA70</f>
        <v>72.98</v>
      </c>
      <c r="BD70" s="125">
        <f>数据!AB70</f>
        <v>61.48</v>
      </c>
      <c r="BE70" s="125">
        <f>数据!AC70</f>
        <v>23.48</v>
      </c>
      <c r="BF70" s="125">
        <f>数据!AD70</f>
        <v>54.72</v>
      </c>
      <c r="BG70" s="125">
        <f>数据!AE70</f>
        <v>37.25</v>
      </c>
    </row>
    <row r="71" spans="1:60">
      <c r="A71" s="121">
        <v>31</v>
      </c>
      <c r="B71" s="151">
        <f t="shared" si="2"/>
        <v>39203</v>
      </c>
      <c r="C71" s="127">
        <f t="shared" si="1"/>
        <v>1530.62</v>
      </c>
      <c r="D71" s="127">
        <v>121.19</v>
      </c>
      <c r="E71" s="148">
        <f t="shared" si="3"/>
        <v>3.2549228600146973E-2</v>
      </c>
      <c r="F71" s="148">
        <f t="shared" si="4"/>
        <v>0.21432865731462925</v>
      </c>
      <c r="G71" s="130">
        <f t="shared" si="5"/>
        <v>8.7177800859173094E-2</v>
      </c>
      <c r="H71" s="152">
        <f t="shared" si="6"/>
        <v>0.12715085645545615</v>
      </c>
      <c r="I71" s="136">
        <f t="shared" si="7"/>
        <v>-0.56097428187449216</v>
      </c>
      <c r="J71" s="136">
        <f t="shared" si="8"/>
        <v>0.56097428187449216</v>
      </c>
      <c r="K71" s="127"/>
      <c r="AB71" s="121">
        <v>70</v>
      </c>
      <c r="AC71" s="128">
        <f>数据!A71</f>
        <v>38019</v>
      </c>
      <c r="AD71" s="125">
        <f>数据!B71</f>
        <v>1144.94</v>
      </c>
      <c r="AE71" s="125">
        <f>数据!C71</f>
        <v>11.96</v>
      </c>
      <c r="AF71" s="125">
        <f>数据!D71</f>
        <v>42.87</v>
      </c>
      <c r="AG71" s="125">
        <f>数据!E71</f>
        <v>38.47</v>
      </c>
      <c r="AH71" s="125">
        <f>数据!F71</f>
        <v>31.74</v>
      </c>
      <c r="AI71" s="125">
        <f>数据!G71</f>
        <v>40.9</v>
      </c>
      <c r="AJ71" s="125">
        <f>数据!H71</f>
        <v>37.130000000000003</v>
      </c>
      <c r="AK71" s="125">
        <f>数据!I71</f>
        <v>85.21</v>
      </c>
      <c r="AL71" s="125">
        <f>数据!J71</f>
        <v>32.65</v>
      </c>
      <c r="AM71" s="125">
        <f>数据!K71</f>
        <v>25.13</v>
      </c>
      <c r="AN71" s="125">
        <f>数据!L71</f>
        <v>12.52</v>
      </c>
      <c r="AO71" s="125">
        <f>数据!M71</f>
        <v>21.06</v>
      </c>
      <c r="AP71" s="125">
        <f>数据!N71</f>
        <v>26.65</v>
      </c>
      <c r="AQ71" s="125">
        <f>数据!O71</f>
        <v>100.62</v>
      </c>
      <c r="AR71" s="125">
        <f>数据!P71</f>
        <v>62.13</v>
      </c>
      <c r="AS71" s="125">
        <f>数据!Q71</f>
        <v>21.41</v>
      </c>
      <c r="AT71" s="125">
        <f>数据!R71</f>
        <v>89.49</v>
      </c>
      <c r="AU71" s="125">
        <f>数据!S71</f>
        <v>25.94</v>
      </c>
      <c r="AV71" s="125">
        <f>数据!T71</f>
        <v>34.33</v>
      </c>
      <c r="AW71" s="125">
        <f>数据!U71</f>
        <v>42.7</v>
      </c>
      <c r="AX71" s="125">
        <f>数据!V71</f>
        <v>24.52</v>
      </c>
      <c r="AY71" s="125">
        <f>数据!W71</f>
        <v>68.06</v>
      </c>
      <c r="AZ71" s="125">
        <f>数据!X71</f>
        <v>44.13</v>
      </c>
      <c r="BA71" s="125">
        <f>数据!Y71</f>
        <v>21.97</v>
      </c>
      <c r="BB71" s="125">
        <f>数据!Z71</f>
        <v>18.68</v>
      </c>
      <c r="BC71" s="125">
        <f>数据!AA71</f>
        <v>67.36</v>
      </c>
      <c r="BD71" s="125">
        <f>数据!AB71</f>
        <v>62.17</v>
      </c>
      <c r="BE71" s="125">
        <f>数据!AC71</f>
        <v>23.76</v>
      </c>
      <c r="BF71" s="125">
        <f>数据!AD71</f>
        <v>54.48</v>
      </c>
      <c r="BG71" s="125">
        <f>数据!AE71</f>
        <v>37.770000000000003</v>
      </c>
    </row>
    <row r="72" spans="1:60">
      <c r="A72" s="121">
        <v>32</v>
      </c>
      <c r="B72" s="151">
        <f t="shared" si="2"/>
        <v>39174</v>
      </c>
      <c r="C72" s="127">
        <f t="shared" ref="C72:C100" si="9">AD33</f>
        <v>1482.37</v>
      </c>
      <c r="D72" s="127">
        <v>99.8</v>
      </c>
      <c r="E72" s="148">
        <f t="shared" si="3"/>
        <v>4.3290683107413797E-2</v>
      </c>
      <c r="F72" s="148">
        <f t="shared" si="4"/>
        <v>7.4157787105801232E-2</v>
      </c>
      <c r="G72" s="130">
        <f t="shared" si="5"/>
        <v>0.10343284402592719</v>
      </c>
      <c r="H72" s="152">
        <f t="shared" si="6"/>
        <v>-2.9275056920125955E-2</v>
      </c>
      <c r="I72" s="136">
        <f t="shared" si="7"/>
        <v>-0.56097428187449216</v>
      </c>
      <c r="J72" s="136">
        <f t="shared" si="8"/>
        <v>0.56097428187449216</v>
      </c>
      <c r="K72" s="127"/>
      <c r="AB72" s="121">
        <v>71</v>
      </c>
      <c r="AC72" s="128">
        <f>数据!A72</f>
        <v>37988</v>
      </c>
      <c r="AD72" s="125">
        <f>数据!B72</f>
        <v>1131.1300000000001</v>
      </c>
      <c r="AE72" s="125">
        <f>数据!C72</f>
        <v>11.28</v>
      </c>
      <c r="AF72" s="125">
        <f>数据!D72</f>
        <v>41.6</v>
      </c>
      <c r="AG72" s="125">
        <f>数据!E72</f>
        <v>36.89</v>
      </c>
      <c r="AH72" s="125">
        <f>数据!F72</f>
        <v>31.56</v>
      </c>
      <c r="AI72" s="125">
        <f>数据!G72</f>
        <v>40.26</v>
      </c>
      <c r="AJ72" s="125">
        <f>数据!H72</f>
        <v>35.99</v>
      </c>
      <c r="AK72" s="125">
        <f>数据!I72</f>
        <v>77.36</v>
      </c>
      <c r="AL72" s="125">
        <f>数据!J72</f>
        <v>33.44</v>
      </c>
      <c r="AM72" s="125">
        <f>数据!K72</f>
        <v>22.74</v>
      </c>
      <c r="AN72" s="125">
        <f>数据!L72</f>
        <v>13.24</v>
      </c>
      <c r="AO72" s="125">
        <f>数据!M72</f>
        <v>20.74</v>
      </c>
      <c r="AP72" s="125">
        <f>数据!N72</f>
        <v>27.39</v>
      </c>
      <c r="AQ72" s="125">
        <f>数据!O72</f>
        <v>94.61</v>
      </c>
      <c r="AR72" s="125">
        <f>数据!P72</f>
        <v>58.97</v>
      </c>
      <c r="AS72" s="125">
        <f>数据!Q72</f>
        <v>22.43</v>
      </c>
      <c r="AT72" s="125">
        <f>数据!R72</f>
        <v>91.88</v>
      </c>
      <c r="AU72" s="125">
        <f>数据!S72</f>
        <v>27.08</v>
      </c>
      <c r="AV72" s="125">
        <f>数据!T72</f>
        <v>32.549999999999997</v>
      </c>
      <c r="AW72" s="125">
        <f>数据!U72</f>
        <v>42.09</v>
      </c>
      <c r="AX72" s="125">
        <f>数据!V72</f>
        <v>22.31</v>
      </c>
      <c r="AY72" s="125">
        <f>数据!W72</f>
        <v>68.680000000000007</v>
      </c>
      <c r="AZ72" s="125">
        <f>数据!X72</f>
        <v>42.99</v>
      </c>
      <c r="BA72" s="125">
        <f>数据!Y72</f>
        <v>22.9</v>
      </c>
      <c r="BB72" s="125">
        <f>数据!Z72</f>
        <v>17.73</v>
      </c>
      <c r="BC72" s="125">
        <f>数据!AA72</f>
        <v>64.7</v>
      </c>
      <c r="BD72" s="125">
        <f>数据!AB72</f>
        <v>62.49</v>
      </c>
      <c r="BE72" s="125">
        <f>数据!AC72</f>
        <v>23.6</v>
      </c>
      <c r="BF72" s="125">
        <f>数据!AD72</f>
        <v>49.26</v>
      </c>
      <c r="BG72" s="125">
        <f>数据!AE72</f>
        <v>36.31</v>
      </c>
    </row>
    <row r="73" spans="1:60">
      <c r="A73" s="121">
        <v>33</v>
      </c>
      <c r="B73" s="151">
        <f t="shared" si="2"/>
        <v>39142</v>
      </c>
      <c r="C73" s="127">
        <f t="shared" si="9"/>
        <v>1420.86</v>
      </c>
      <c r="D73" s="127">
        <v>92.91</v>
      </c>
      <c r="E73" s="148">
        <f t="shared" si="3"/>
        <v>9.9799547916576969E-3</v>
      </c>
      <c r="F73" s="148">
        <f t="shared" si="4"/>
        <v>9.8097151636922231E-2</v>
      </c>
      <c r="G73" s="130">
        <f t="shared" si="5"/>
        <v>5.302371867681184E-2</v>
      </c>
      <c r="H73" s="152">
        <f t="shared" si="6"/>
        <v>4.5073432960110391E-2</v>
      </c>
      <c r="I73" s="136">
        <f t="shared" si="7"/>
        <v>-0.56097428187449216</v>
      </c>
      <c r="J73" s="136">
        <f t="shared" si="8"/>
        <v>0.56097428187449216</v>
      </c>
      <c r="K73" s="127"/>
      <c r="AB73" s="121">
        <v>72</v>
      </c>
      <c r="AC73" s="128">
        <f>数据!A73</f>
        <v>37956</v>
      </c>
      <c r="AD73" s="125">
        <f>数据!B73</f>
        <v>1111.92</v>
      </c>
      <c r="AE73" s="125">
        <f>数据!C73</f>
        <v>10.69</v>
      </c>
      <c r="AF73" s="125">
        <f>数据!D73</f>
        <v>38.700000000000003</v>
      </c>
      <c r="AG73" s="125">
        <f>数据!E73</f>
        <v>37.24</v>
      </c>
      <c r="AH73" s="125">
        <f>数据!F73</f>
        <v>31.16</v>
      </c>
      <c r="AI73" s="125">
        <f>数据!G73</f>
        <v>39.18</v>
      </c>
      <c r="AJ73" s="125">
        <f>数据!H73</f>
        <v>36</v>
      </c>
      <c r="AK73" s="125">
        <f>数据!I73</f>
        <v>80.959999999999994</v>
      </c>
      <c r="AL73" s="125">
        <f>数据!J73</f>
        <v>33.979999999999997</v>
      </c>
      <c r="AM73" s="125">
        <f>数据!K73</f>
        <v>22.1</v>
      </c>
      <c r="AN73" s="125">
        <f>数据!L73</f>
        <v>14.48</v>
      </c>
      <c r="AO73" s="125">
        <f>数据!M73</f>
        <v>20.350000000000001</v>
      </c>
      <c r="AP73" s="125">
        <f>数据!N73</f>
        <v>25.23</v>
      </c>
      <c r="AQ73" s="125">
        <f>数据!O73</f>
        <v>93.6</v>
      </c>
      <c r="AR73" s="125">
        <f>数据!P73</f>
        <v>59.9</v>
      </c>
      <c r="AS73" s="125">
        <f>数据!Q73</f>
        <v>21.65</v>
      </c>
      <c r="AT73" s="125">
        <f>数据!R73</f>
        <v>85.81</v>
      </c>
      <c r="AU73" s="125">
        <f>数据!S73</f>
        <v>28.43</v>
      </c>
      <c r="AV73" s="125">
        <f>数据!T73</f>
        <v>30.46</v>
      </c>
      <c r="AW73" s="125">
        <f>数据!U73</f>
        <v>43.38</v>
      </c>
      <c r="AX73" s="125">
        <f>数据!V73</f>
        <v>21.52</v>
      </c>
      <c r="AY73" s="125">
        <f>数据!W73</f>
        <v>73.84</v>
      </c>
      <c r="AZ73" s="125">
        <f>数据!X73</f>
        <v>42.55</v>
      </c>
      <c r="BA73" s="125">
        <f>数据!Y73</f>
        <v>22.67</v>
      </c>
      <c r="BB73" s="125">
        <f>数据!Z73</f>
        <v>14.59</v>
      </c>
      <c r="BC73" s="125">
        <f>数据!AA73</f>
        <v>66.989999999999995</v>
      </c>
      <c r="BD73" s="125">
        <f>数据!AB73</f>
        <v>65.36</v>
      </c>
      <c r="BE73" s="125">
        <f>数据!AC73</f>
        <v>24.21</v>
      </c>
      <c r="BF73" s="125">
        <f>数据!AD73</f>
        <v>48.53</v>
      </c>
      <c r="BG73" s="125">
        <f>数据!AE73</f>
        <v>36.5</v>
      </c>
    </row>
    <row r="74" spans="1:60">
      <c r="A74" s="121">
        <v>34</v>
      </c>
      <c r="B74" s="151">
        <f t="shared" si="2"/>
        <v>39114</v>
      </c>
      <c r="C74" s="127">
        <f t="shared" si="9"/>
        <v>1406.82</v>
      </c>
      <c r="D74" s="127">
        <v>84.61</v>
      </c>
      <c r="E74" s="148">
        <f t="shared" si="3"/>
        <v>-2.1846145288686225E-2</v>
      </c>
      <c r="F74" s="148">
        <f t="shared" si="4"/>
        <v>-1.3064271550215834E-2</v>
      </c>
      <c r="G74" s="130">
        <f t="shared" si="5"/>
        <v>4.8612812447640097E-3</v>
      </c>
      <c r="H74" s="152">
        <f t="shared" si="6"/>
        <v>-1.7925552794979843E-2</v>
      </c>
      <c r="I74" s="136">
        <f t="shared" si="7"/>
        <v>-0.56097428187449216</v>
      </c>
      <c r="J74" s="136">
        <f t="shared" si="8"/>
        <v>0.56097428187449216</v>
      </c>
      <c r="K74" s="127"/>
      <c r="AB74" s="121">
        <v>73</v>
      </c>
      <c r="AC74" s="128">
        <f>数据!A74</f>
        <v>37928</v>
      </c>
      <c r="AD74" s="125">
        <f>数据!B74</f>
        <v>1058.2</v>
      </c>
      <c r="AE74" s="125">
        <f>数据!C74</f>
        <v>10.45</v>
      </c>
      <c r="AF74" s="125">
        <f>数据!D74</f>
        <v>36.61</v>
      </c>
      <c r="AG74" s="125">
        <f>数据!E74</f>
        <v>33.92</v>
      </c>
      <c r="AH74" s="125">
        <f>数据!F74</f>
        <v>28.92</v>
      </c>
      <c r="AI74" s="125">
        <f>数据!G74</f>
        <v>37.96</v>
      </c>
      <c r="AJ74" s="125">
        <f>数据!H74</f>
        <v>31.3</v>
      </c>
      <c r="AK74" s="125">
        <f>数据!I74</f>
        <v>68.64</v>
      </c>
      <c r="AL74" s="125">
        <f>数据!J74</f>
        <v>34.57</v>
      </c>
      <c r="AM74" s="125">
        <f>数据!K74</f>
        <v>21.67</v>
      </c>
      <c r="AN74" s="125">
        <f>数据!L74</f>
        <v>11.95</v>
      </c>
      <c r="AO74" s="125">
        <f>数据!M74</f>
        <v>19.46</v>
      </c>
      <c r="AP74" s="125">
        <f>数据!N74</f>
        <v>23.2</v>
      </c>
      <c r="AQ74" s="125">
        <f>数据!O74</f>
        <v>91.09</v>
      </c>
      <c r="AR74" s="125">
        <f>数据!P74</f>
        <v>57.81</v>
      </c>
      <c r="AS74" s="125">
        <f>数据!Q74</f>
        <v>20.420000000000002</v>
      </c>
      <c r="AT74" s="125">
        <f>数据!R74</f>
        <v>83.83</v>
      </c>
      <c r="AU74" s="125">
        <f>数据!S74</f>
        <v>29.76</v>
      </c>
      <c r="AV74" s="125">
        <f>数据!T74</f>
        <v>29.36</v>
      </c>
      <c r="AW74" s="125">
        <f>数据!U74</f>
        <v>39.75</v>
      </c>
      <c r="AX74" s="125">
        <f>数据!V74</f>
        <v>22.21</v>
      </c>
      <c r="AY74" s="125">
        <f>数据!W74</f>
        <v>68.64</v>
      </c>
      <c r="AZ74" s="125">
        <f>数据!X74</f>
        <v>40.65</v>
      </c>
      <c r="BA74" s="125">
        <f>数据!Y74</f>
        <v>21.29</v>
      </c>
      <c r="BB74" s="125">
        <f>数据!Z74</f>
        <v>15.43</v>
      </c>
      <c r="BC74" s="125">
        <f>数据!AA74</f>
        <v>58.04</v>
      </c>
      <c r="BD74" s="125">
        <f>数据!AB74</f>
        <v>63.8</v>
      </c>
      <c r="BE74" s="125">
        <f>数据!AC74</f>
        <v>23.57</v>
      </c>
      <c r="BF74" s="125">
        <f>数据!AD74</f>
        <v>50.81</v>
      </c>
      <c r="BG74" s="125">
        <f>数据!AE74</f>
        <v>32.229999999999997</v>
      </c>
    </row>
    <row r="75" spans="1:60" ht="12">
      <c r="A75" s="121">
        <v>35</v>
      </c>
      <c r="B75" s="151">
        <f t="shared" si="2"/>
        <v>39085</v>
      </c>
      <c r="C75" s="127">
        <f t="shared" si="9"/>
        <v>1438.24</v>
      </c>
      <c r="D75" s="127">
        <v>85.73</v>
      </c>
      <c r="E75" s="148">
        <f t="shared" si="3"/>
        <v>1.4059084819854739E-2</v>
      </c>
      <c r="F75" s="148">
        <f t="shared" si="4"/>
        <v>1.049033474776051E-2</v>
      </c>
      <c r="G75" s="130">
        <f t="shared" si="5"/>
        <v>5.9196666171612289E-2</v>
      </c>
      <c r="H75" s="152">
        <f t="shared" si="6"/>
        <v>-4.8706331423851779E-2</v>
      </c>
      <c r="I75" s="136">
        <f t="shared" si="7"/>
        <v>-0.56097428187449216</v>
      </c>
      <c r="J75" s="136">
        <f t="shared" si="8"/>
        <v>0.56097428187449216</v>
      </c>
      <c r="K75" s="127"/>
      <c r="AA75" s="147"/>
      <c r="AB75" s="121">
        <v>74</v>
      </c>
      <c r="AC75" s="128">
        <f>数据!A75</f>
        <v>37895</v>
      </c>
      <c r="AD75" s="125">
        <f>数据!B75</f>
        <v>1050.71</v>
      </c>
      <c r="AE75" s="125">
        <f>数据!C75</f>
        <v>11.44</v>
      </c>
      <c r="AF75" s="125">
        <f>数据!D75</f>
        <v>37.58</v>
      </c>
      <c r="AG75" s="125">
        <f>数据!E75</f>
        <v>33.86</v>
      </c>
      <c r="AH75" s="125">
        <f>数据!F75</f>
        <v>29.03</v>
      </c>
      <c r="AI75" s="125">
        <f>数据!G75</f>
        <v>38.26</v>
      </c>
      <c r="AJ75" s="125">
        <f>数据!H75</f>
        <v>30.67</v>
      </c>
      <c r="AK75" s="125">
        <f>数据!I75</f>
        <v>64.5</v>
      </c>
      <c r="AL75" s="125">
        <f>数据!J75</f>
        <v>36</v>
      </c>
      <c r="AM75" s="125">
        <f>数据!K75</f>
        <v>21.25</v>
      </c>
      <c r="AN75" s="125">
        <f>数据!L75</f>
        <v>10.98</v>
      </c>
      <c r="AO75" s="125">
        <f>数据!M75</f>
        <v>19.2</v>
      </c>
      <c r="AP75" s="125">
        <f>数据!N75</f>
        <v>23.47</v>
      </c>
      <c r="AQ75" s="125">
        <f>数据!O75</f>
        <v>89.02</v>
      </c>
      <c r="AR75" s="125">
        <f>数据!P75</f>
        <v>56.6</v>
      </c>
      <c r="AS75" s="125">
        <f>数据!Q75</f>
        <v>20.96</v>
      </c>
      <c r="AT75" s="125">
        <f>数据!R75</f>
        <v>82.7</v>
      </c>
      <c r="AU75" s="125">
        <f>数据!S75</f>
        <v>29.22</v>
      </c>
      <c r="AV75" s="125">
        <f>数据!T75</f>
        <v>29.77</v>
      </c>
      <c r="AW75" s="125">
        <f>数据!U75</f>
        <v>39.47</v>
      </c>
      <c r="AX75" s="125">
        <f>数据!V75</f>
        <v>21.33</v>
      </c>
      <c r="AY75" s="125">
        <f>数据!W75</f>
        <v>68.2</v>
      </c>
      <c r="AZ75" s="125">
        <f>数据!X75</f>
        <v>40.340000000000003</v>
      </c>
      <c r="BA75" s="125">
        <f>数据!Y75</f>
        <v>21.65</v>
      </c>
      <c r="BB75" s="125">
        <f>数据!Z75</f>
        <v>14.58</v>
      </c>
      <c r="BC75" s="125">
        <f>数据!AA75</f>
        <v>56.53</v>
      </c>
      <c r="BD75" s="125">
        <f>数据!AB75</f>
        <v>63.36</v>
      </c>
      <c r="BE75" s="125">
        <f>数据!AC75</f>
        <v>22.97</v>
      </c>
      <c r="BF75" s="125">
        <f>数据!AD75</f>
        <v>53.83</v>
      </c>
      <c r="BG75" s="125">
        <f>数据!AE75</f>
        <v>32.340000000000003</v>
      </c>
      <c r="BH75" s="147"/>
    </row>
    <row r="76" spans="1:60" s="147" customFormat="1">
      <c r="A76" s="121">
        <v>36</v>
      </c>
      <c r="B76" s="151">
        <f t="shared" si="2"/>
        <v>39052</v>
      </c>
      <c r="C76" s="127">
        <f t="shared" si="9"/>
        <v>1418.3</v>
      </c>
      <c r="D76" s="127">
        <v>84.84</v>
      </c>
      <c r="E76" s="148">
        <f t="shared" si="3"/>
        <v>1.2615751483260995E-2</v>
      </c>
      <c r="F76" s="148">
        <f t="shared" si="4"/>
        <v>-7.4405411302640112E-2</v>
      </c>
      <c r="G76" s="130">
        <f t="shared" si="5"/>
        <v>5.7012469825160852E-2</v>
      </c>
      <c r="H76" s="152">
        <f t="shared" si="6"/>
        <v>-0.13141788112780095</v>
      </c>
      <c r="I76" s="136">
        <f t="shared" si="7"/>
        <v>-0.56097428187449216</v>
      </c>
      <c r="J76" s="136">
        <f t="shared" si="8"/>
        <v>0.56097428187449216</v>
      </c>
      <c r="K76" s="127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4"/>
      <c r="AB76" s="121">
        <v>75</v>
      </c>
      <c r="AC76" s="128">
        <f>数据!A76</f>
        <v>37866</v>
      </c>
      <c r="AD76" s="125">
        <f>数据!B76</f>
        <v>995.97</v>
      </c>
      <c r="AE76" s="125">
        <f>数据!C76</f>
        <v>10.36</v>
      </c>
      <c r="AF76" s="125">
        <f>数据!D76</f>
        <v>36</v>
      </c>
      <c r="AG76" s="125">
        <f>数据!E76</f>
        <v>30.2</v>
      </c>
      <c r="AH76" s="125">
        <f>数据!F76</f>
        <v>29.92</v>
      </c>
      <c r="AI76" s="125">
        <f>数据!G76</f>
        <v>36.46</v>
      </c>
      <c r="AJ76" s="125">
        <f>数据!H76</f>
        <v>29.49</v>
      </c>
      <c r="AK76" s="125">
        <f>数据!I76</f>
        <v>59.77</v>
      </c>
      <c r="AL76" s="125">
        <f>数据!J76</f>
        <v>33.42</v>
      </c>
      <c r="AM76" s="125">
        <f>数据!K76</f>
        <v>18.93</v>
      </c>
      <c r="AN76" s="125">
        <f>数据!L76</f>
        <v>9.67</v>
      </c>
      <c r="AO76" s="125">
        <f>数据!M76</f>
        <v>18.28</v>
      </c>
      <c r="AP76" s="125">
        <f>数据!N76</f>
        <v>24.12</v>
      </c>
      <c r="AQ76" s="125">
        <f>数据!O76</f>
        <v>79.31</v>
      </c>
      <c r="AR76" s="125">
        <f>数据!P76</f>
        <v>49.76</v>
      </c>
      <c r="AS76" s="125">
        <f>数据!Q76</f>
        <v>18.190000000000001</v>
      </c>
      <c r="AT76" s="125">
        <f>数据!R76</f>
        <v>81.64</v>
      </c>
      <c r="AU76" s="125">
        <f>数据!S76</f>
        <v>24.4</v>
      </c>
      <c r="AV76" s="125">
        <f>数据!T76</f>
        <v>28.2</v>
      </c>
      <c r="AW76" s="125">
        <f>数据!U76</f>
        <v>36.549999999999997</v>
      </c>
      <c r="AX76" s="125">
        <f>数据!V76</f>
        <v>20.09</v>
      </c>
      <c r="AY76" s="125">
        <f>数据!W76</f>
        <v>59.72</v>
      </c>
      <c r="AZ76" s="125">
        <f>数据!X76</f>
        <v>36.94</v>
      </c>
      <c r="BA76" s="125">
        <f>数据!Y76</f>
        <v>22.9</v>
      </c>
      <c r="BB76" s="125">
        <f>数据!Z76</f>
        <v>13.38</v>
      </c>
      <c r="BC76" s="125">
        <f>数据!AA76</f>
        <v>58.02</v>
      </c>
      <c r="BD76" s="125">
        <f>数据!AB76</f>
        <v>55.74</v>
      </c>
      <c r="BE76" s="125">
        <f>数据!AC76</f>
        <v>21</v>
      </c>
      <c r="BF76" s="125">
        <f>数据!AD76</f>
        <v>50.92</v>
      </c>
      <c r="BG76" s="125">
        <f>数据!AE76</f>
        <v>32.35</v>
      </c>
      <c r="BH76" s="121"/>
    </row>
    <row r="77" spans="1:60">
      <c r="A77" s="121">
        <v>37</v>
      </c>
      <c r="B77" s="151">
        <f t="shared" si="2"/>
        <v>39022</v>
      </c>
      <c r="C77" s="127">
        <f t="shared" si="9"/>
        <v>1400.63</v>
      </c>
      <c r="D77" s="127">
        <v>91.66</v>
      </c>
      <c r="E77" s="148">
        <f t="shared" si="3"/>
        <v>1.6466609576614388E-2</v>
      </c>
      <c r="F77" s="148">
        <f t="shared" si="4"/>
        <v>0.13048840651208682</v>
      </c>
      <c r="G77" s="130">
        <f t="shared" si="5"/>
        <v>6.2839973399668042E-2</v>
      </c>
      <c r="H77" s="152">
        <f t="shared" si="6"/>
        <v>6.7648433112418777E-2</v>
      </c>
      <c r="I77" s="136">
        <f t="shared" si="7"/>
        <v>-0.56097428187449216</v>
      </c>
      <c r="J77" s="136">
        <f t="shared" si="8"/>
        <v>0.56097428187449216</v>
      </c>
      <c r="K77" s="127"/>
      <c r="AB77" s="121">
        <v>76</v>
      </c>
      <c r="AC77" s="128">
        <f>数据!A77</f>
        <v>37834</v>
      </c>
      <c r="AD77" s="125">
        <f>数据!B77</f>
        <v>1008.01</v>
      </c>
      <c r="AE77" s="125">
        <f>数据!C77</f>
        <v>11.31</v>
      </c>
      <c r="AF77" s="125">
        <f>数据!D77</f>
        <v>36</v>
      </c>
      <c r="AG77" s="125">
        <f>数据!E77</f>
        <v>32.89</v>
      </c>
      <c r="AH77" s="125">
        <f>数据!F77</f>
        <v>30.07</v>
      </c>
      <c r="AI77" s="125">
        <f>数据!G77</f>
        <v>34.729999999999997</v>
      </c>
      <c r="AJ77" s="125">
        <f>数据!H77</f>
        <v>30.08</v>
      </c>
      <c r="AK77" s="125">
        <f>数据!I77</f>
        <v>57.36</v>
      </c>
      <c r="AL77" s="125">
        <f>数据!J77</f>
        <v>32.619999999999997</v>
      </c>
      <c r="AM77" s="125">
        <f>数据!K77</f>
        <v>19.239999999999998</v>
      </c>
      <c r="AN77" s="125">
        <f>数据!L77</f>
        <v>10.38</v>
      </c>
      <c r="AO77" s="125">
        <f>数据!M77</f>
        <v>18.260000000000002</v>
      </c>
      <c r="AP77" s="125">
        <f>数据!N77</f>
        <v>23.78</v>
      </c>
      <c r="AQ77" s="125">
        <f>数据!O77</f>
        <v>83.65</v>
      </c>
      <c r="AR77" s="125">
        <f>数据!P77</f>
        <v>48.5</v>
      </c>
      <c r="AS77" s="125">
        <f>数据!Q77</f>
        <v>18.649999999999999</v>
      </c>
      <c r="AT77" s="125">
        <f>数据!R77</f>
        <v>75.8</v>
      </c>
      <c r="AU77" s="125">
        <f>数据!S77</f>
        <v>25.35</v>
      </c>
      <c r="AV77" s="125">
        <f>数据!T77</f>
        <v>28.11</v>
      </c>
      <c r="AW77" s="125">
        <f>数据!U77</f>
        <v>36.840000000000003</v>
      </c>
      <c r="AX77" s="125">
        <f>数据!V77</f>
        <v>19.13</v>
      </c>
      <c r="AY77" s="125">
        <f>数据!W77</f>
        <v>61.6</v>
      </c>
      <c r="AZ77" s="125">
        <f>数据!X77</f>
        <v>35.72</v>
      </c>
      <c r="BA77" s="125">
        <f>数据!Y77</f>
        <v>21.84</v>
      </c>
      <c r="BB77" s="125">
        <f>数据!Z77</f>
        <v>13.98</v>
      </c>
      <c r="BC77" s="125">
        <f>数据!AA77</f>
        <v>53.73</v>
      </c>
      <c r="BD77" s="125">
        <f>数据!AB77</f>
        <v>54.84</v>
      </c>
      <c r="BE77" s="125">
        <f>数据!AC77</f>
        <v>20.45</v>
      </c>
      <c r="BF77" s="125">
        <f>数据!AD77</f>
        <v>53.95</v>
      </c>
      <c r="BG77" s="125">
        <f>数据!AE77</f>
        <v>33.33</v>
      </c>
    </row>
    <row r="78" spans="1:60">
      <c r="A78" s="121">
        <v>38</v>
      </c>
      <c r="B78" s="151">
        <f t="shared" si="2"/>
        <v>38992</v>
      </c>
      <c r="C78" s="127">
        <f t="shared" si="9"/>
        <v>1377.94</v>
      </c>
      <c r="D78" s="127">
        <v>81.08</v>
      </c>
      <c r="E78" s="148">
        <f t="shared" si="3"/>
        <v>3.1508028596025195E-2</v>
      </c>
      <c r="F78" s="148">
        <f t="shared" si="4"/>
        <v>5.3260587165497419E-2</v>
      </c>
      <c r="G78" s="130">
        <f t="shared" si="5"/>
        <v>8.5602152887031699E-2</v>
      </c>
      <c r="H78" s="152">
        <f t="shared" si="6"/>
        <v>-3.2341565721534279E-2</v>
      </c>
      <c r="I78" s="136">
        <f t="shared" si="7"/>
        <v>-0.56097428187449216</v>
      </c>
      <c r="J78" s="136">
        <f t="shared" si="8"/>
        <v>0.56097428187449216</v>
      </c>
      <c r="K78" s="127"/>
      <c r="AB78" s="121">
        <v>77</v>
      </c>
      <c r="AC78" s="128">
        <f>数据!A78</f>
        <v>37803</v>
      </c>
      <c r="AD78" s="125">
        <f>数据!B78</f>
        <v>990.31</v>
      </c>
      <c r="AE78" s="125">
        <f>数据!C78</f>
        <v>10.54</v>
      </c>
      <c r="AF78" s="125">
        <f>数据!D78</f>
        <v>35.29</v>
      </c>
      <c r="AG78" s="125">
        <f>数据!E78</f>
        <v>28.99</v>
      </c>
      <c r="AH78" s="125">
        <f>数据!F78</f>
        <v>31.33</v>
      </c>
      <c r="AI78" s="125">
        <f>数据!G78</f>
        <v>35.89</v>
      </c>
      <c r="AJ78" s="125">
        <f>数据!H78</f>
        <v>29.47</v>
      </c>
      <c r="AK78" s="125">
        <f>数据!I78</f>
        <v>63.62</v>
      </c>
      <c r="AL78" s="125">
        <f>数据!J78</f>
        <v>33.68</v>
      </c>
      <c r="AM78" s="125">
        <f>数据!K78</f>
        <v>20.57</v>
      </c>
      <c r="AN78" s="125">
        <f>数据!L78</f>
        <v>9.93</v>
      </c>
      <c r="AO78" s="125">
        <f>数据!M78</f>
        <v>17.89</v>
      </c>
      <c r="AP78" s="125">
        <f>数据!N78</f>
        <v>22.87</v>
      </c>
      <c r="AQ78" s="125">
        <f>数据!O78</f>
        <v>82.37</v>
      </c>
      <c r="AR78" s="125">
        <f>数据!P78</f>
        <v>45.55</v>
      </c>
      <c r="AS78" s="125">
        <f>数据!Q78</f>
        <v>19.809999999999999</v>
      </c>
      <c r="AT78" s="125">
        <f>数据!R78</f>
        <v>74.94</v>
      </c>
      <c r="AU78" s="125">
        <f>数据!S78</f>
        <v>22.05</v>
      </c>
      <c r="AV78" s="125">
        <f>数据!T78</f>
        <v>28.79</v>
      </c>
      <c r="AW78" s="125">
        <f>数据!U78</f>
        <v>38.07</v>
      </c>
      <c r="AX78" s="125">
        <f>数据!V78</f>
        <v>19.63</v>
      </c>
      <c r="AY78" s="125">
        <f>数据!W78</f>
        <v>60.34</v>
      </c>
      <c r="AZ78" s="125">
        <f>数据!X78</f>
        <v>34.729999999999997</v>
      </c>
      <c r="BA78" s="125">
        <f>数据!Y78</f>
        <v>21.75</v>
      </c>
      <c r="BB78" s="125">
        <f>数据!Z78</f>
        <v>13.13</v>
      </c>
      <c r="BC78" s="125">
        <f>数据!AA78</f>
        <v>49.76</v>
      </c>
      <c r="BD78" s="125">
        <f>数据!AB78</f>
        <v>54.9</v>
      </c>
      <c r="BE78" s="125">
        <f>数据!AC78</f>
        <v>20.420000000000002</v>
      </c>
      <c r="BF78" s="125">
        <f>数据!AD78</f>
        <v>50.97</v>
      </c>
      <c r="BG78" s="125">
        <f>数据!AE78</f>
        <v>31.24</v>
      </c>
    </row>
    <row r="79" spans="1:60">
      <c r="A79" s="121">
        <v>39</v>
      </c>
      <c r="B79" s="151">
        <f t="shared" si="2"/>
        <v>38961</v>
      </c>
      <c r="C79" s="127">
        <f t="shared" si="9"/>
        <v>1335.85</v>
      </c>
      <c r="D79" s="127">
        <v>76.98</v>
      </c>
      <c r="E79" s="148">
        <f t="shared" si="3"/>
        <v>2.4566274485741779E-2</v>
      </c>
      <c r="F79" s="148">
        <f t="shared" si="4"/>
        <v>0.13456153279292571</v>
      </c>
      <c r="G79" s="130">
        <f t="shared" si="5"/>
        <v>7.5097196352578013E-2</v>
      </c>
      <c r="H79" s="152">
        <f t="shared" si="6"/>
        <v>5.9464336440347695E-2</v>
      </c>
      <c r="I79" s="136">
        <f t="shared" si="7"/>
        <v>-0.56097428187449216</v>
      </c>
      <c r="J79" s="136">
        <f t="shared" si="8"/>
        <v>0.56097428187449216</v>
      </c>
      <c r="K79" s="127"/>
      <c r="AB79" s="121">
        <v>78</v>
      </c>
      <c r="AC79" s="128">
        <f>数据!A79</f>
        <v>37774</v>
      </c>
      <c r="AD79" s="125">
        <f>数据!B79</f>
        <v>974.5</v>
      </c>
      <c r="AE79" s="125">
        <f>数据!C79</f>
        <v>9.5299999999999994</v>
      </c>
      <c r="AF79" s="125">
        <f>数据!D79</f>
        <v>33.33</v>
      </c>
      <c r="AG79" s="125">
        <f>数据!E79</f>
        <v>30.04</v>
      </c>
      <c r="AH79" s="125">
        <f>数据!F79</f>
        <v>29.99</v>
      </c>
      <c r="AI79" s="125">
        <f>数据!G79</f>
        <v>34.03</v>
      </c>
      <c r="AJ79" s="125">
        <f>数据!H79</f>
        <v>29.51</v>
      </c>
      <c r="AK79" s="125">
        <f>数据!I79</f>
        <v>63.44</v>
      </c>
      <c r="AL79" s="125">
        <f>数据!J79</f>
        <v>31.84</v>
      </c>
      <c r="AM79" s="125">
        <f>数据!K79</f>
        <v>18.53</v>
      </c>
      <c r="AN79" s="125">
        <f>数据!L79</f>
        <v>9.7799999999999994</v>
      </c>
      <c r="AO79" s="125">
        <f>数据!M79</f>
        <v>17.62</v>
      </c>
      <c r="AP79" s="125">
        <f>数据!N79</f>
        <v>23.06</v>
      </c>
      <c r="AQ79" s="125">
        <f>数据!O79</f>
        <v>78.94</v>
      </c>
      <c r="AR79" s="125">
        <f>数据!P79</f>
        <v>43.75</v>
      </c>
      <c r="AS79" s="125">
        <f>数据!Q79</f>
        <v>19.93</v>
      </c>
      <c r="AT79" s="125">
        <f>数据!R79</f>
        <v>76.099999999999994</v>
      </c>
      <c r="AU79" s="125">
        <f>数据!S79</f>
        <v>18.440000000000001</v>
      </c>
      <c r="AV79" s="125">
        <f>数据!T79</f>
        <v>27.79</v>
      </c>
      <c r="AW79" s="125">
        <f>数据!U79</f>
        <v>39.29</v>
      </c>
      <c r="AX79" s="125">
        <f>数据!V79</f>
        <v>18.82</v>
      </c>
      <c r="AY79" s="125">
        <f>数据!W79</f>
        <v>55.51</v>
      </c>
      <c r="AZ79" s="125">
        <f>数据!X79</f>
        <v>31.15</v>
      </c>
      <c r="BA79" s="125">
        <f>数据!Y79</f>
        <v>21.12</v>
      </c>
      <c r="BB79" s="125">
        <f>数据!Z79</f>
        <v>14.1</v>
      </c>
      <c r="BC79" s="125">
        <f>数据!AA79</f>
        <v>50.24</v>
      </c>
      <c r="BD79" s="125">
        <f>数据!AB79</f>
        <v>55.44</v>
      </c>
      <c r="BE79" s="125">
        <f>数据!AC79</f>
        <v>20.37</v>
      </c>
      <c r="BF79" s="125">
        <f>数据!AD79</f>
        <v>48.93</v>
      </c>
      <c r="BG79" s="125">
        <f>数据!AE79</f>
        <v>31.53</v>
      </c>
    </row>
    <row r="80" spans="1:60">
      <c r="A80" s="121">
        <v>40</v>
      </c>
      <c r="B80" s="151">
        <f t="shared" si="2"/>
        <v>38930</v>
      </c>
      <c r="C80" s="127">
        <f t="shared" si="9"/>
        <v>1303.82</v>
      </c>
      <c r="D80" s="127">
        <v>67.849999999999994</v>
      </c>
      <c r="E80" s="148">
        <f t="shared" si="3"/>
        <v>2.1274262528785837E-2</v>
      </c>
      <c r="F80" s="148">
        <f t="shared" si="4"/>
        <v>-1.6185991759858354E-3</v>
      </c>
      <c r="G80" s="130">
        <f t="shared" si="5"/>
        <v>7.0115394639449907E-2</v>
      </c>
      <c r="H80" s="152">
        <f t="shared" si="6"/>
        <v>-7.1733993815435743E-2</v>
      </c>
      <c r="I80" s="136">
        <f t="shared" si="7"/>
        <v>-0.56097428187449216</v>
      </c>
      <c r="J80" s="136">
        <f t="shared" si="8"/>
        <v>0.56097428187449216</v>
      </c>
      <c r="K80" s="127"/>
      <c r="AB80" s="121">
        <v>79</v>
      </c>
      <c r="AC80" s="128">
        <f>数据!A80</f>
        <v>37742</v>
      </c>
      <c r="AD80" s="125">
        <f>数据!B80</f>
        <v>963.59</v>
      </c>
      <c r="AE80" s="125">
        <f>数据!C80</f>
        <v>8.98</v>
      </c>
      <c r="AF80" s="125">
        <f>数据!D80</f>
        <v>33.21</v>
      </c>
      <c r="AG80" s="125">
        <f>数据!E80</f>
        <v>26.84</v>
      </c>
      <c r="AH80" s="125">
        <f>数据!F80</f>
        <v>27.92</v>
      </c>
      <c r="AI80" s="125">
        <f>数据!G80</f>
        <v>32.61</v>
      </c>
      <c r="AJ80" s="125">
        <f>数据!H80</f>
        <v>28.99</v>
      </c>
      <c r="AK80" s="125">
        <f>数据!I80</f>
        <v>57.12</v>
      </c>
      <c r="AL80" s="125">
        <f>数据!J80</f>
        <v>31.37</v>
      </c>
      <c r="AM80" s="125">
        <f>数据!K80</f>
        <v>18.440000000000001</v>
      </c>
      <c r="AN80" s="125">
        <f>数据!L80</f>
        <v>9.34</v>
      </c>
      <c r="AO80" s="125">
        <f>数据!M80</f>
        <v>17.38</v>
      </c>
      <c r="AP80" s="125">
        <f>数据!N80</f>
        <v>22.93</v>
      </c>
      <c r="AQ80" s="125">
        <f>数据!O80</f>
        <v>76.819999999999993</v>
      </c>
      <c r="AR80" s="125">
        <f>数据!P80</f>
        <v>43.86</v>
      </c>
      <c r="AS80" s="125">
        <f>数据!Q80</f>
        <v>18.170000000000002</v>
      </c>
      <c r="AT80" s="125">
        <f>数据!R80</f>
        <v>81.209999999999994</v>
      </c>
      <c r="AU80" s="125">
        <f>数据!S80</f>
        <v>18.45</v>
      </c>
      <c r="AV80" s="125">
        <f>数据!T80</f>
        <v>26.72</v>
      </c>
      <c r="AW80" s="125">
        <f>数据!U80</f>
        <v>38.4</v>
      </c>
      <c r="AX80" s="125">
        <f>数据!V80</f>
        <v>15.98</v>
      </c>
      <c r="AY80" s="125">
        <f>数据!W80</f>
        <v>54.43</v>
      </c>
      <c r="AZ80" s="125">
        <f>数据!X80</f>
        <v>33.33</v>
      </c>
      <c r="BA80" s="125">
        <f>数据!Y80</f>
        <v>20.27</v>
      </c>
      <c r="BB80" s="125">
        <f>数据!Z80</f>
        <v>15.48</v>
      </c>
      <c r="BC80" s="125">
        <f>数据!AA80</f>
        <v>46.25</v>
      </c>
      <c r="BD80" s="125">
        <f>数据!AB80</f>
        <v>54.33</v>
      </c>
      <c r="BE80" s="125">
        <f>数据!AC80</f>
        <v>19.52</v>
      </c>
      <c r="BF80" s="125">
        <f>数据!AD80</f>
        <v>47.89</v>
      </c>
      <c r="BG80" s="125">
        <f>数据!AE80</f>
        <v>31.96</v>
      </c>
    </row>
    <row r="81" spans="1:59">
      <c r="A81" s="121">
        <v>41</v>
      </c>
      <c r="B81" s="151">
        <f t="shared" si="2"/>
        <v>38901</v>
      </c>
      <c r="C81" s="127">
        <f t="shared" si="9"/>
        <v>1276.6600000000001</v>
      </c>
      <c r="D81" s="127">
        <v>67.959999999999994</v>
      </c>
      <c r="E81" s="148">
        <f t="shared" si="3"/>
        <v>5.0858132577547011E-3</v>
      </c>
      <c r="F81" s="148">
        <f t="shared" si="4"/>
        <v>0.18665968220708895</v>
      </c>
      <c r="G81" s="130">
        <f t="shared" si="5"/>
        <v>4.5617414265805206E-2</v>
      </c>
      <c r="H81" s="152">
        <f t="shared" si="6"/>
        <v>0.14104226794128374</v>
      </c>
      <c r="I81" s="136">
        <f t="shared" si="7"/>
        <v>-0.56097428187449216</v>
      </c>
      <c r="J81" s="136">
        <f t="shared" si="8"/>
        <v>0.56097428187449216</v>
      </c>
      <c r="K81" s="127"/>
      <c r="AB81" s="121">
        <v>80</v>
      </c>
      <c r="AC81" s="128">
        <f>数据!A81</f>
        <v>37712</v>
      </c>
      <c r="AD81" s="125">
        <f>数据!B81</f>
        <v>916.92</v>
      </c>
      <c r="AE81" s="125">
        <f>数据!C81</f>
        <v>7.11</v>
      </c>
      <c r="AF81" s="125">
        <f>数据!D81</f>
        <v>30.18</v>
      </c>
      <c r="AG81" s="125">
        <f>数据!E81</f>
        <v>23.74</v>
      </c>
      <c r="AH81" s="125">
        <f>数据!F81</f>
        <v>27.86</v>
      </c>
      <c r="AI81" s="125">
        <f>数据!G81</f>
        <v>31.05</v>
      </c>
      <c r="AJ81" s="125">
        <f>数据!H81</f>
        <v>25.41</v>
      </c>
      <c r="AK81" s="125">
        <f>数据!I81</f>
        <v>49.9</v>
      </c>
      <c r="AL81" s="125">
        <f>数据!J81</f>
        <v>28.98</v>
      </c>
      <c r="AM81" s="125">
        <f>数据!K81</f>
        <v>17.510000000000002</v>
      </c>
      <c r="AN81" s="125">
        <f>数据!L81</f>
        <v>9.16</v>
      </c>
      <c r="AO81" s="125">
        <f>数据!M81</f>
        <v>16.48</v>
      </c>
      <c r="AP81" s="125">
        <f>数据!N81</f>
        <v>23.53</v>
      </c>
      <c r="AQ81" s="125">
        <f>数据!O81</f>
        <v>71.540000000000006</v>
      </c>
      <c r="AR81" s="125">
        <f>数据!P81</f>
        <v>40.47</v>
      </c>
      <c r="AS81" s="125">
        <f>数据!Q81</f>
        <v>15.19</v>
      </c>
      <c r="AT81" s="125">
        <f>数据!R81</f>
        <v>78.17</v>
      </c>
      <c r="AU81" s="125">
        <f>数据!S81</f>
        <v>16.28</v>
      </c>
      <c r="AV81" s="125">
        <f>数据!T81</f>
        <v>23.87</v>
      </c>
      <c r="AW81" s="125">
        <f>数据!U81</f>
        <v>34.04</v>
      </c>
      <c r="AX81" s="125">
        <f>数据!V81</f>
        <v>14.59</v>
      </c>
      <c r="AY81" s="125">
        <f>数据!W81</f>
        <v>53.96</v>
      </c>
      <c r="AZ81" s="125">
        <f>数据!X81</f>
        <v>32.6</v>
      </c>
      <c r="BA81" s="125">
        <f>数据!Y81</f>
        <v>21.06</v>
      </c>
      <c r="BB81" s="125">
        <f>数据!Z81</f>
        <v>14.22</v>
      </c>
      <c r="BC81" s="125">
        <f>数据!AA81</f>
        <v>43.92</v>
      </c>
      <c r="BD81" s="125">
        <f>数据!AB81</f>
        <v>53.88</v>
      </c>
      <c r="BE81" s="125">
        <f>数据!AC81</f>
        <v>19.38</v>
      </c>
      <c r="BF81" s="125">
        <f>数据!AD81</f>
        <v>51.26</v>
      </c>
      <c r="BG81" s="125">
        <f>数据!AE81</f>
        <v>30.69</v>
      </c>
    </row>
    <row r="82" spans="1:59">
      <c r="A82" s="121">
        <v>42</v>
      </c>
      <c r="B82" s="151">
        <f t="shared" si="2"/>
        <v>38869</v>
      </c>
      <c r="C82" s="127">
        <f t="shared" si="9"/>
        <v>1270.2</v>
      </c>
      <c r="D82" s="127">
        <v>57.27</v>
      </c>
      <c r="E82" s="148">
        <f t="shared" si="3"/>
        <v>8.6608035651192239E-5</v>
      </c>
      <c r="F82" s="148">
        <f t="shared" si="4"/>
        <v>-4.1827003513468242E-2</v>
      </c>
      <c r="G82" s="130">
        <f t="shared" si="5"/>
        <v>3.8052116974849004E-2</v>
      </c>
      <c r="H82" s="152">
        <f t="shared" si="6"/>
        <v>-7.9879120488317246E-2</v>
      </c>
      <c r="I82" s="136">
        <f t="shared" si="7"/>
        <v>-0.56097428187449216</v>
      </c>
      <c r="J82" s="136">
        <f t="shared" si="8"/>
        <v>0.56097428187449216</v>
      </c>
      <c r="K82" s="127"/>
      <c r="AB82" s="121">
        <v>81</v>
      </c>
      <c r="AC82" s="128">
        <f>数据!A82</f>
        <v>37683</v>
      </c>
      <c r="AD82" s="125">
        <f>数据!B82</f>
        <v>848.18</v>
      </c>
      <c r="AE82" s="125">
        <f>数据!C82</f>
        <v>7.07</v>
      </c>
      <c r="AF82" s="125">
        <f>数据!D82</f>
        <v>26.43</v>
      </c>
      <c r="AG82" s="125">
        <f>数据!E82</f>
        <v>21.81</v>
      </c>
      <c r="AH82" s="125">
        <f>数据!F82</f>
        <v>25.15</v>
      </c>
      <c r="AI82" s="125">
        <f>数据!G82</f>
        <v>27.25</v>
      </c>
      <c r="AJ82" s="125">
        <f>数据!H82</f>
        <v>26.15</v>
      </c>
      <c r="AK82" s="125">
        <f>数据!I82</f>
        <v>40.799999999999997</v>
      </c>
      <c r="AL82" s="125">
        <f>数据!J82</f>
        <v>27.31</v>
      </c>
      <c r="AM82" s="125">
        <f>数据!K82</f>
        <v>15.97</v>
      </c>
      <c r="AN82" s="125">
        <f>数据!L82</f>
        <v>6.62</v>
      </c>
      <c r="AO82" s="125">
        <f>数据!M82</f>
        <v>15.35</v>
      </c>
      <c r="AP82" s="125">
        <f>数据!N82</f>
        <v>20.37</v>
      </c>
      <c r="AQ82" s="125">
        <f>数据!O82</f>
        <v>64.069999999999993</v>
      </c>
      <c r="AR82" s="125">
        <f>数据!P82</f>
        <v>37.83</v>
      </c>
      <c r="AS82" s="125">
        <f>数据!Q82</f>
        <v>14.49</v>
      </c>
      <c r="AT82" s="125">
        <f>数据!R82</f>
        <v>72.209999999999994</v>
      </c>
      <c r="AU82" s="125">
        <f>数据!S82</f>
        <v>14.41</v>
      </c>
      <c r="AV82" s="125">
        <f>数据!T82</f>
        <v>19.010000000000002</v>
      </c>
      <c r="AW82" s="125">
        <f>数据!U82</f>
        <v>34.11</v>
      </c>
      <c r="AX82" s="125">
        <f>数据!V82</f>
        <v>12.34</v>
      </c>
      <c r="AY82" s="125">
        <f>数据!W82</f>
        <v>55.66</v>
      </c>
      <c r="AZ82" s="125">
        <f>数据!X82</f>
        <v>27.79</v>
      </c>
      <c r="BA82" s="125">
        <f>数据!Y82</f>
        <v>19.940000000000001</v>
      </c>
      <c r="BB82" s="125">
        <f>数据!Z82</f>
        <v>12.02</v>
      </c>
      <c r="BC82" s="125">
        <f>数据!AA82</f>
        <v>43.6</v>
      </c>
      <c r="BD82" s="125">
        <f>数据!AB82</f>
        <v>49.44</v>
      </c>
      <c r="BE82" s="125">
        <f>数据!AC82</f>
        <v>18.07</v>
      </c>
      <c r="BF82" s="125">
        <f>数据!AD82</f>
        <v>47.36</v>
      </c>
      <c r="BG82" s="125">
        <f>数据!AE82</f>
        <v>30.47</v>
      </c>
    </row>
    <row r="83" spans="1:59">
      <c r="A83" s="121">
        <v>43</v>
      </c>
      <c r="B83" s="151">
        <f t="shared" si="2"/>
        <v>38838</v>
      </c>
      <c r="C83" s="127">
        <f t="shared" si="9"/>
        <v>1270.0899999999999</v>
      </c>
      <c r="D83" s="127">
        <v>59.77</v>
      </c>
      <c r="E83" s="148">
        <f t="shared" si="3"/>
        <v>-3.091690129023883E-2</v>
      </c>
      <c r="F83" s="148">
        <f t="shared" si="4"/>
        <v>-0.15087370365108677</v>
      </c>
      <c r="G83" s="130">
        <f t="shared" si="5"/>
        <v>-8.865493863819407E-3</v>
      </c>
      <c r="H83" s="152">
        <f t="shared" si="6"/>
        <v>-0.14200820978726736</v>
      </c>
      <c r="I83" s="136">
        <f t="shared" si="7"/>
        <v>-0.56097428187449216</v>
      </c>
      <c r="J83" s="136">
        <f t="shared" si="8"/>
        <v>0.56097428187449216</v>
      </c>
      <c r="K83" s="127"/>
      <c r="AB83" s="121">
        <v>82</v>
      </c>
      <c r="AC83" s="128">
        <f>数据!A83</f>
        <v>37655</v>
      </c>
      <c r="AD83" s="125">
        <f>数据!B83</f>
        <v>841.15</v>
      </c>
      <c r="AE83" s="125">
        <f>数据!C83</f>
        <v>7.51</v>
      </c>
      <c r="AF83" s="125">
        <f>数据!D83</f>
        <v>26.7</v>
      </c>
      <c r="AG83" s="125">
        <f>数据!E83</f>
        <v>23.98</v>
      </c>
      <c r="AH83" s="125">
        <f>数据!F83</f>
        <v>25.81</v>
      </c>
      <c r="AI83" s="125">
        <f>数据!G83</f>
        <v>26.37</v>
      </c>
      <c r="AJ83" s="125">
        <f>数据!H83</f>
        <v>25.96</v>
      </c>
      <c r="AK83" s="125">
        <f>数据!I83</f>
        <v>39.44</v>
      </c>
      <c r="AL83" s="125">
        <f>数据!J83</f>
        <v>26.96</v>
      </c>
      <c r="AM83" s="125">
        <f>数据!K83</f>
        <v>16.010000000000002</v>
      </c>
      <c r="AN83" s="125">
        <f>数据!L83</f>
        <v>7.33</v>
      </c>
      <c r="AO83" s="125">
        <f>数据!M83</f>
        <v>15.27</v>
      </c>
      <c r="AP83" s="125">
        <f>数据!N83</f>
        <v>19.21</v>
      </c>
      <c r="AQ83" s="125">
        <f>数据!O83</f>
        <v>65.36</v>
      </c>
      <c r="AR83" s="125">
        <f>数据!P83</f>
        <v>38.4</v>
      </c>
      <c r="AS83" s="125">
        <f>数据!Q83</f>
        <v>14.7</v>
      </c>
      <c r="AT83" s="125">
        <f>数据!R83</f>
        <v>71.77</v>
      </c>
      <c r="AU83" s="125">
        <f>数据!S83</f>
        <v>15.27</v>
      </c>
      <c r="AV83" s="125">
        <f>数据!T83</f>
        <v>18.18</v>
      </c>
      <c r="AW83" s="125">
        <f>数据!U83</f>
        <v>33.69</v>
      </c>
      <c r="AX83" s="125">
        <f>数据!V83</f>
        <v>11.61</v>
      </c>
      <c r="AY83" s="125">
        <f>数据!W83</f>
        <v>53.67</v>
      </c>
      <c r="AZ83" s="125">
        <f>数据!X83</f>
        <v>26.7</v>
      </c>
      <c r="BA83" s="125">
        <f>数据!Y83</f>
        <v>19.52</v>
      </c>
      <c r="BB83" s="125">
        <f>数据!Z83</f>
        <v>11.12</v>
      </c>
      <c r="BC83" s="125">
        <f>数据!AA83</f>
        <v>45.81</v>
      </c>
      <c r="BD83" s="125">
        <f>数据!AB83</f>
        <v>49.91</v>
      </c>
      <c r="BE83" s="125">
        <f>数据!AC83</f>
        <v>18.21</v>
      </c>
      <c r="BF83" s="125">
        <f>数据!AD83</f>
        <v>43.67</v>
      </c>
      <c r="BG83" s="125">
        <f>数据!AE83</f>
        <v>29.66</v>
      </c>
    </row>
    <row r="84" spans="1:59">
      <c r="A84" s="121">
        <v>44</v>
      </c>
      <c r="B84" s="151">
        <f t="shared" si="2"/>
        <v>38810</v>
      </c>
      <c r="C84" s="127">
        <f t="shared" si="9"/>
        <v>1310.6099999999999</v>
      </c>
      <c r="D84" s="127">
        <v>70.39</v>
      </c>
      <c r="E84" s="148">
        <f t="shared" si="3"/>
        <v>1.2155660413786684E-2</v>
      </c>
      <c r="F84" s="148">
        <f t="shared" si="4"/>
        <v>0.12228954081632648</v>
      </c>
      <c r="G84" s="130">
        <f t="shared" si="5"/>
        <v>5.6316214007116526E-2</v>
      </c>
      <c r="H84" s="152">
        <f t="shared" si="6"/>
        <v>6.5973326809209948E-2</v>
      </c>
      <c r="I84" s="136">
        <f t="shared" si="7"/>
        <v>-0.56097428187449216</v>
      </c>
      <c r="J84" s="136">
        <f t="shared" si="8"/>
        <v>0.56097428187449216</v>
      </c>
      <c r="K84" s="127"/>
      <c r="AB84" s="121">
        <v>83</v>
      </c>
      <c r="AC84" s="128">
        <f>数据!A84</f>
        <v>37623</v>
      </c>
      <c r="AD84" s="125">
        <f>数据!B84</f>
        <v>855.7</v>
      </c>
      <c r="AE84" s="125">
        <f>数据!C84</f>
        <v>7.18</v>
      </c>
      <c r="AF84" s="125">
        <f>数据!D84</f>
        <v>28.25</v>
      </c>
      <c r="AG84" s="125">
        <f>数据!E84</f>
        <v>27.34</v>
      </c>
      <c r="AH84" s="125">
        <f>数据!F84</f>
        <v>26.11</v>
      </c>
      <c r="AI84" s="125">
        <f>数据!G84</f>
        <v>27.17</v>
      </c>
      <c r="AJ84" s="125">
        <f>数据!H84</f>
        <v>25.77</v>
      </c>
      <c r="AK84" s="125">
        <f>数据!I84</f>
        <v>41.54</v>
      </c>
      <c r="AL84" s="125">
        <f>数据!J84</f>
        <v>23.86</v>
      </c>
      <c r="AM84" s="125">
        <f>数据!K84</f>
        <v>16.420000000000002</v>
      </c>
      <c r="AN84" s="125">
        <f>数据!L84</f>
        <v>8.0299999999999994</v>
      </c>
      <c r="AO84" s="125">
        <f>数据!M84</f>
        <v>15.49</v>
      </c>
      <c r="AP84" s="125">
        <f>数据!N84</f>
        <v>18.34</v>
      </c>
      <c r="AQ84" s="125">
        <f>数据!O84</f>
        <v>64.09</v>
      </c>
      <c r="AR84" s="125">
        <f>数据!P84</f>
        <v>38.42</v>
      </c>
      <c r="AS84" s="125">
        <f>数据!Q84</f>
        <v>16.14</v>
      </c>
      <c r="AT84" s="125">
        <f>数据!R84</f>
        <v>71.86</v>
      </c>
      <c r="AU84" s="125">
        <f>数据!S84</f>
        <v>13.84</v>
      </c>
      <c r="AV84" s="125">
        <f>数据!T84</f>
        <v>18.71</v>
      </c>
      <c r="AW84" s="125">
        <f>数据!U84</f>
        <v>33.89</v>
      </c>
      <c r="AX84" s="125">
        <f>数据!V84</f>
        <v>12.15</v>
      </c>
      <c r="AY84" s="125">
        <f>数据!W84</f>
        <v>53.04</v>
      </c>
      <c r="AZ84" s="125">
        <f>数据!X84</f>
        <v>27.46</v>
      </c>
      <c r="BA84" s="125">
        <f>数据!Y84</f>
        <v>19.48</v>
      </c>
      <c r="BB84" s="125">
        <f>数据!Z84</f>
        <v>12.1</v>
      </c>
      <c r="BC84" s="125">
        <f>数据!AA84</f>
        <v>46.12</v>
      </c>
      <c r="BD84" s="125">
        <f>数据!AB84</f>
        <v>52.14</v>
      </c>
      <c r="BE84" s="125">
        <f>数据!AC84</f>
        <v>18.899999999999999</v>
      </c>
      <c r="BF84" s="125">
        <f>数据!AD84</f>
        <v>43.43</v>
      </c>
      <c r="BG84" s="125">
        <f>数据!AE84</f>
        <v>29.57</v>
      </c>
    </row>
    <row r="85" spans="1:59">
      <c r="A85" s="121">
        <v>45</v>
      </c>
      <c r="B85" s="151">
        <f t="shared" si="2"/>
        <v>38777</v>
      </c>
      <c r="C85" s="127">
        <f t="shared" si="9"/>
        <v>1294.8699999999999</v>
      </c>
      <c r="D85" s="127">
        <v>62.72</v>
      </c>
      <c r="E85" s="148">
        <f t="shared" si="3"/>
        <v>1.1095841206877566E-2</v>
      </c>
      <c r="F85" s="148">
        <f t="shared" si="4"/>
        <v>-8.4245875310264173E-2</v>
      </c>
      <c r="G85" s="130">
        <f t="shared" si="5"/>
        <v>5.4712389595291469E-2</v>
      </c>
      <c r="H85" s="152">
        <f t="shared" si="6"/>
        <v>-0.13895826490555563</v>
      </c>
      <c r="I85" s="136">
        <f t="shared" si="7"/>
        <v>-0.56097428187449216</v>
      </c>
      <c r="J85" s="136">
        <f t="shared" si="8"/>
        <v>0.56097428187449216</v>
      </c>
      <c r="K85" s="127"/>
      <c r="AB85" s="121">
        <v>84</v>
      </c>
      <c r="AC85" s="128">
        <f>数据!A85</f>
        <v>37592</v>
      </c>
      <c r="AD85" s="125">
        <f>数据!B85</f>
        <v>879.82</v>
      </c>
      <c r="AE85" s="125">
        <f>数据!C85</f>
        <v>7.16</v>
      </c>
      <c r="AF85" s="125">
        <f>数据!D85</f>
        <v>28.11</v>
      </c>
      <c r="AG85" s="125">
        <f>数据!E85</f>
        <v>28.55</v>
      </c>
      <c r="AH85" s="125">
        <f>数据!F85</f>
        <v>25.93</v>
      </c>
      <c r="AI85" s="125">
        <f>数据!G85</f>
        <v>27.68</v>
      </c>
      <c r="AJ85" s="125">
        <f>数据!H85</f>
        <v>26.6</v>
      </c>
      <c r="AK85" s="125">
        <f>数据!I85</f>
        <v>44.02</v>
      </c>
      <c r="AL85" s="125">
        <f>数据!J85</f>
        <v>26.74</v>
      </c>
      <c r="AM85" s="125">
        <f>数据!K85</f>
        <v>15.31</v>
      </c>
      <c r="AN85" s="125">
        <f>数据!L85</f>
        <v>8.11</v>
      </c>
      <c r="AO85" s="125">
        <f>数据!M85</f>
        <v>15.86</v>
      </c>
      <c r="AP85" s="125">
        <f>数据!N85</f>
        <v>19.3</v>
      </c>
      <c r="AQ85" s="125">
        <f>数据!O85</f>
        <v>63.98</v>
      </c>
      <c r="AR85" s="125">
        <f>数据!P85</f>
        <v>39.340000000000003</v>
      </c>
      <c r="AS85" s="125">
        <f>数据!Q85</f>
        <v>16.100000000000001</v>
      </c>
      <c r="AT85" s="125">
        <f>数据!R85</f>
        <v>71.209999999999994</v>
      </c>
      <c r="AU85" s="125">
        <f>数据!S85</f>
        <v>13.76</v>
      </c>
      <c r="AV85" s="125">
        <f>数据!T85</f>
        <v>18.97</v>
      </c>
      <c r="AW85" s="125">
        <f>数据!U85</f>
        <v>36.72</v>
      </c>
      <c r="AX85" s="125">
        <f>数据!V85</f>
        <v>13.72</v>
      </c>
      <c r="AY85" s="125">
        <f>数据!W85</f>
        <v>52.51</v>
      </c>
      <c r="AZ85" s="125">
        <f>数据!X85</f>
        <v>28.77</v>
      </c>
      <c r="BA85" s="125">
        <f>数据!Y85</f>
        <v>21.22</v>
      </c>
      <c r="BB85" s="125">
        <f>数据!Z85</f>
        <v>13.03</v>
      </c>
      <c r="BC85" s="125">
        <f>数据!AA85</f>
        <v>51.14</v>
      </c>
      <c r="BD85" s="125">
        <f>数据!AB85</f>
        <v>54.52</v>
      </c>
      <c r="BE85" s="125">
        <f>数据!AC85</f>
        <v>18.7</v>
      </c>
      <c r="BF85" s="125">
        <f>数据!AD85</f>
        <v>45.9</v>
      </c>
      <c r="BG85" s="125">
        <f>数据!AE85</f>
        <v>30.25</v>
      </c>
    </row>
    <row r="86" spans="1:59">
      <c r="A86" s="121">
        <v>46</v>
      </c>
      <c r="B86" s="151">
        <f t="shared" si="2"/>
        <v>38749</v>
      </c>
      <c r="C86" s="127">
        <f t="shared" si="9"/>
        <v>1280.6600000000001</v>
      </c>
      <c r="D86" s="127">
        <v>68.489999999999995</v>
      </c>
      <c r="E86" s="148">
        <f t="shared" si="3"/>
        <v>4.5309668145754323E-4</v>
      </c>
      <c r="F86" s="148">
        <f t="shared" si="4"/>
        <v>-9.2967818831942939E-2</v>
      </c>
      <c r="G86" s="130">
        <f t="shared" si="5"/>
        <v>3.8606724244625849E-2</v>
      </c>
      <c r="H86" s="152">
        <f t="shared" si="6"/>
        <v>-0.1315745430765688</v>
      </c>
      <c r="I86" s="136">
        <f t="shared" si="7"/>
        <v>-0.56097428187449216</v>
      </c>
      <c r="J86" s="136">
        <f t="shared" si="8"/>
        <v>0.56097428187449216</v>
      </c>
      <c r="K86" s="127"/>
      <c r="AB86" s="121">
        <v>85</v>
      </c>
      <c r="AC86" s="128">
        <f>数据!A86</f>
        <v>37561</v>
      </c>
      <c r="AD86" s="125">
        <f>数据!B86</f>
        <v>936.31</v>
      </c>
      <c r="AE86" s="125">
        <f>数据!C86</f>
        <v>7.75</v>
      </c>
      <c r="AF86" s="125">
        <f>数据!D86</f>
        <v>30.89</v>
      </c>
      <c r="AG86" s="125">
        <f>数据!E86</f>
        <v>29.47</v>
      </c>
      <c r="AH86" s="125">
        <f>数据!F86</f>
        <v>25.88</v>
      </c>
      <c r="AI86" s="125">
        <f>数据!G86</f>
        <v>30.58</v>
      </c>
      <c r="AJ86" s="125">
        <f>数据!H86</f>
        <v>26.82</v>
      </c>
      <c r="AK86" s="125">
        <f>数据!I86</f>
        <v>48.79</v>
      </c>
      <c r="AL86" s="125">
        <f>数据!J86</f>
        <v>28.6</v>
      </c>
      <c r="AM86" s="125">
        <f>数据!K86</f>
        <v>18.37</v>
      </c>
      <c r="AN86" s="125">
        <f>数据!L86</f>
        <v>9.92</v>
      </c>
      <c r="AO86" s="125">
        <f>数据!M86</f>
        <v>16.55</v>
      </c>
      <c r="AP86" s="125">
        <f>数据!N86</f>
        <v>21.33</v>
      </c>
      <c r="AQ86" s="125">
        <f>数据!O86</f>
        <v>73.97</v>
      </c>
      <c r="AR86" s="125">
        <f>数据!P86</f>
        <v>42.28</v>
      </c>
      <c r="AS86" s="125">
        <f>数据!Q86</f>
        <v>17.989999999999998</v>
      </c>
      <c r="AT86" s="125">
        <f>数据!R86</f>
        <v>79.87</v>
      </c>
      <c r="AU86" s="125">
        <f>数据!S86</f>
        <v>18.46</v>
      </c>
      <c r="AV86" s="125">
        <f>数据!T86</f>
        <v>19.89</v>
      </c>
      <c r="AW86" s="125">
        <f>数据!U86</f>
        <v>38.229999999999997</v>
      </c>
      <c r="AX86" s="125">
        <f>数据!V86</f>
        <v>15.79</v>
      </c>
      <c r="AY86" s="125">
        <f>数据!W86</f>
        <v>55.3</v>
      </c>
      <c r="AZ86" s="125">
        <f>数据!X86</f>
        <v>32.61</v>
      </c>
      <c r="BA86" s="125">
        <f>数据!Y86</f>
        <v>23.68</v>
      </c>
      <c r="BB86" s="125">
        <f>数据!Z86</f>
        <v>16.149999999999999</v>
      </c>
      <c r="BC86" s="125">
        <f>数据!AA86</f>
        <v>51.04</v>
      </c>
      <c r="BD86" s="125">
        <f>数据!AB86</f>
        <v>54.76</v>
      </c>
      <c r="BE86" s="125">
        <f>数据!AC86</f>
        <v>18.440000000000001</v>
      </c>
      <c r="BF86" s="125">
        <f>数据!AD86</f>
        <v>48.9</v>
      </c>
      <c r="BG86" s="125">
        <f>数据!AE86</f>
        <v>30.13</v>
      </c>
    </row>
    <row r="87" spans="1:59">
      <c r="A87" s="121">
        <v>47</v>
      </c>
      <c r="B87" s="151">
        <f t="shared" si="2"/>
        <v>38720</v>
      </c>
      <c r="C87" s="127">
        <f t="shared" si="9"/>
        <v>1280.08</v>
      </c>
      <c r="D87" s="127">
        <v>75.510000000000005</v>
      </c>
      <c r="E87" s="148">
        <f t="shared" si="3"/>
        <v>2.5466838635253009E-2</v>
      </c>
      <c r="F87" s="148">
        <f t="shared" si="4"/>
        <v>5.035470858255664E-2</v>
      </c>
      <c r="G87" s="130">
        <f t="shared" si="5"/>
        <v>7.6460020085139829E-2</v>
      </c>
      <c r="H87" s="152">
        <f t="shared" si="6"/>
        <v>-2.6105311502583189E-2</v>
      </c>
      <c r="I87" s="136">
        <f t="shared" si="7"/>
        <v>-0.56097428187449216</v>
      </c>
      <c r="J87" s="136">
        <f t="shared" si="8"/>
        <v>0.56097428187449216</v>
      </c>
      <c r="K87" s="127"/>
      <c r="AB87" s="121">
        <v>86</v>
      </c>
      <c r="AC87" s="128">
        <f>数据!A87</f>
        <v>37530</v>
      </c>
      <c r="AD87" s="125">
        <f>数据!B87</f>
        <v>885.76</v>
      </c>
      <c r="AE87" s="125">
        <f>数据!C87</f>
        <v>8.0299999999999994</v>
      </c>
      <c r="AF87" s="125">
        <f>数据!D87</f>
        <v>28.86</v>
      </c>
      <c r="AG87" s="125">
        <f>数据!E87</f>
        <v>25.61</v>
      </c>
      <c r="AH87" s="125">
        <f>数据!F87</f>
        <v>25.78</v>
      </c>
      <c r="AI87" s="125">
        <f>数据!G87</f>
        <v>29.06</v>
      </c>
      <c r="AJ87" s="125">
        <f>数据!H87</f>
        <v>26.77</v>
      </c>
      <c r="AK87" s="125">
        <f>数据!I87</f>
        <v>42.02</v>
      </c>
      <c r="AL87" s="125">
        <f>数据!J87</f>
        <v>28.61</v>
      </c>
      <c r="AM87" s="125">
        <f>数据!K87</f>
        <v>15.48</v>
      </c>
      <c r="AN87" s="125">
        <f>数据!L87</f>
        <v>7.37</v>
      </c>
      <c r="AO87" s="125">
        <f>数据!M87</f>
        <v>15.75</v>
      </c>
      <c r="AP87" s="125">
        <f>数据!N87</f>
        <v>19.86</v>
      </c>
      <c r="AQ87" s="125">
        <f>数据!O87</f>
        <v>67.150000000000006</v>
      </c>
      <c r="AR87" s="125">
        <f>数据!P87</f>
        <v>39.86</v>
      </c>
      <c r="AS87" s="125">
        <f>数据!Q87</f>
        <v>14.59</v>
      </c>
      <c r="AT87" s="125">
        <f>数据!R87</f>
        <v>72.400000000000006</v>
      </c>
      <c r="AU87" s="125">
        <f>数据!S87</f>
        <v>15.27</v>
      </c>
      <c r="AV87" s="125">
        <f>数据!T87</f>
        <v>16.399999999999999</v>
      </c>
      <c r="AW87" s="125">
        <f>数据!U87</f>
        <v>38.76</v>
      </c>
      <c r="AX87" s="125">
        <f>数据!V87</f>
        <v>15.24</v>
      </c>
      <c r="AY87" s="125">
        <f>数据!W87</f>
        <v>53.8</v>
      </c>
      <c r="AZ87" s="125">
        <f>数据!X87</f>
        <v>28.05</v>
      </c>
      <c r="BA87" s="125">
        <f>数据!Y87</f>
        <v>21.95</v>
      </c>
      <c r="BB87" s="125">
        <f>数据!Z87</f>
        <v>13.97</v>
      </c>
      <c r="BC87" s="125">
        <f>数据!AA87</f>
        <v>46.89</v>
      </c>
      <c r="BD87" s="125">
        <f>数据!AB87</f>
        <v>51.71</v>
      </c>
      <c r="BE87" s="125">
        <f>数据!AC87</f>
        <v>20.03</v>
      </c>
      <c r="BF87" s="125">
        <f>数据!AD87</f>
        <v>48.59</v>
      </c>
      <c r="BG87" s="125">
        <f>数据!AE87</f>
        <v>28.95</v>
      </c>
    </row>
    <row r="88" spans="1:59">
      <c r="A88" s="121">
        <v>48</v>
      </c>
      <c r="B88" s="151">
        <f t="shared" si="2"/>
        <v>38687</v>
      </c>
      <c r="C88" s="127">
        <f t="shared" si="9"/>
        <v>1248.29</v>
      </c>
      <c r="D88" s="127">
        <v>71.89</v>
      </c>
      <c r="E88" s="148">
        <f t="shared" si="3"/>
        <v>-9.5239619681797283E-4</v>
      </c>
      <c r="F88" s="148">
        <f t="shared" si="4"/>
        <v>6.0011795930404066E-2</v>
      </c>
      <c r="G88" s="130">
        <f t="shared" si="5"/>
        <v>3.6479791863961955E-2</v>
      </c>
      <c r="H88" s="152">
        <f t="shared" si="6"/>
        <v>2.3532004066442111E-2</v>
      </c>
      <c r="I88" s="136">
        <f t="shared" si="7"/>
        <v>-0.56097428187449216</v>
      </c>
      <c r="J88" s="136">
        <f t="shared" si="8"/>
        <v>0.56097428187449216</v>
      </c>
      <c r="K88" s="127"/>
      <c r="AB88" s="121">
        <v>87</v>
      </c>
      <c r="AC88" s="128">
        <f>数据!A88</f>
        <v>37502</v>
      </c>
      <c r="AD88" s="125">
        <f>数据!B88</f>
        <v>815.28</v>
      </c>
      <c r="AE88" s="125">
        <f>数据!C88</f>
        <v>7.25</v>
      </c>
      <c r="AF88" s="125">
        <f>数据!D88</f>
        <v>24.68</v>
      </c>
      <c r="AG88" s="125">
        <f>数据!E88</f>
        <v>29.38</v>
      </c>
      <c r="AH88" s="125">
        <f>数据!F88</f>
        <v>23.56</v>
      </c>
      <c r="AI88" s="125">
        <f>数据!G88</f>
        <v>23.21</v>
      </c>
      <c r="AJ88" s="125">
        <f>数据!H88</f>
        <v>27.41</v>
      </c>
      <c r="AK88" s="125">
        <f>数据!I88</f>
        <v>44.01</v>
      </c>
      <c r="AL88" s="125">
        <f>数据!J88</f>
        <v>23.51</v>
      </c>
      <c r="AM88" s="125">
        <f>数据!K88</f>
        <v>14.03</v>
      </c>
      <c r="AN88" s="125">
        <f>数据!L88</f>
        <v>8.44</v>
      </c>
      <c r="AO88" s="125">
        <f>数据!M88</f>
        <v>14.86</v>
      </c>
      <c r="AP88" s="125">
        <f>数据!N88</f>
        <v>19.39</v>
      </c>
      <c r="AQ88" s="125">
        <f>数据!O88</f>
        <v>61.83</v>
      </c>
      <c r="AR88" s="125">
        <f>数据!P88</f>
        <v>36.840000000000003</v>
      </c>
      <c r="AS88" s="125">
        <f>数据!Q88</f>
        <v>10.77</v>
      </c>
      <c r="AT88" s="125">
        <f>数据!R88</f>
        <v>53.48</v>
      </c>
      <c r="AU88" s="125">
        <f>数据!S88</f>
        <v>12.26</v>
      </c>
      <c r="AV88" s="125">
        <f>数据!T88</f>
        <v>14.75</v>
      </c>
      <c r="AW88" s="125">
        <f>数据!U88</f>
        <v>40</v>
      </c>
      <c r="AX88" s="125">
        <f>数据!V88</f>
        <v>14.86</v>
      </c>
      <c r="AY88" s="125">
        <f>数据!W88</f>
        <v>46.61</v>
      </c>
      <c r="AZ88" s="125">
        <f>数据!X88</f>
        <v>24.26</v>
      </c>
      <c r="BA88" s="125">
        <f>数据!Y88</f>
        <v>17.96</v>
      </c>
      <c r="BB88" s="125">
        <f>数据!Z88</f>
        <v>11.14</v>
      </c>
      <c r="BC88" s="125">
        <f>数据!AA88</f>
        <v>49.3</v>
      </c>
      <c r="BD88" s="125">
        <f>数据!AB88</f>
        <v>53.88</v>
      </c>
      <c r="BE88" s="125">
        <f>数据!AC88</f>
        <v>19.11</v>
      </c>
      <c r="BF88" s="125">
        <f>数据!AD88</f>
        <v>44.68</v>
      </c>
      <c r="BG88" s="125">
        <f>数据!AE88</f>
        <v>27.44</v>
      </c>
    </row>
    <row r="89" spans="1:59">
      <c r="A89" s="121">
        <v>49</v>
      </c>
      <c r="B89" s="151">
        <f t="shared" si="2"/>
        <v>38657</v>
      </c>
      <c r="C89" s="127">
        <f t="shared" si="9"/>
        <v>1249.48</v>
      </c>
      <c r="D89" s="127">
        <v>67.819999999999993</v>
      </c>
      <c r="E89" s="148">
        <f t="shared" si="3"/>
        <v>3.518612107604735E-2</v>
      </c>
      <c r="F89" s="148">
        <f t="shared" si="4"/>
        <v>0.17763500607744387</v>
      </c>
      <c r="G89" s="130">
        <f t="shared" si="5"/>
        <v>9.1168210257905086E-2</v>
      </c>
      <c r="H89" s="152">
        <f t="shared" si="6"/>
        <v>8.6466795819538783E-2</v>
      </c>
      <c r="I89" s="136">
        <f t="shared" si="7"/>
        <v>-0.56097428187449216</v>
      </c>
      <c r="J89" s="136">
        <f t="shared" si="8"/>
        <v>0.56097428187449216</v>
      </c>
      <c r="K89" s="127"/>
      <c r="AB89" s="121">
        <v>88</v>
      </c>
      <c r="AC89" s="128">
        <f>数据!A89</f>
        <v>37469</v>
      </c>
      <c r="AD89" s="125">
        <f>数据!B89</f>
        <v>916.07</v>
      </c>
      <c r="AE89" s="125">
        <f>数据!C89</f>
        <v>7.38</v>
      </c>
      <c r="AF89" s="125">
        <f>数据!D89</f>
        <v>28.54</v>
      </c>
      <c r="AG89" s="125">
        <f>数据!E89</f>
        <v>31.91</v>
      </c>
      <c r="AH89" s="125">
        <f>数据!F89</f>
        <v>25.65</v>
      </c>
      <c r="AI89" s="125">
        <f>数据!G89</f>
        <v>25.63</v>
      </c>
      <c r="AJ89" s="125">
        <f>数据!H89</f>
        <v>30.34</v>
      </c>
      <c r="AK89" s="125">
        <f>数据!I89</f>
        <v>59.69</v>
      </c>
      <c r="AL89" s="125">
        <f>数据!J89</f>
        <v>26.62</v>
      </c>
      <c r="AM89" s="125">
        <f>数据!K89</f>
        <v>14.53</v>
      </c>
      <c r="AN89" s="125">
        <f>数据!L89</f>
        <v>10.14</v>
      </c>
      <c r="AO89" s="125">
        <f>数据!M89</f>
        <v>16.23</v>
      </c>
      <c r="AP89" s="125">
        <f>数据!N89</f>
        <v>23.55</v>
      </c>
      <c r="AQ89" s="125">
        <f>数据!O89</f>
        <v>72.38</v>
      </c>
      <c r="AR89" s="125">
        <f>数据!P89</f>
        <v>40.9</v>
      </c>
      <c r="AS89" s="125">
        <f>数据!Q89</f>
        <v>12.33</v>
      </c>
      <c r="AT89" s="125">
        <f>数据!R89</f>
        <v>69.14</v>
      </c>
      <c r="AU89" s="125">
        <f>数据!S89</f>
        <v>14.72</v>
      </c>
      <c r="AV89" s="125">
        <f>数据!T89</f>
        <v>20.51</v>
      </c>
      <c r="AW89" s="125">
        <f>数据!U89</f>
        <v>42.36</v>
      </c>
      <c r="AX89" s="125">
        <f>数据!V89</f>
        <v>20</v>
      </c>
      <c r="AY89" s="125">
        <f>数据!W89</f>
        <v>52.95</v>
      </c>
      <c r="AZ89" s="125">
        <f>数据!X89</f>
        <v>30.59</v>
      </c>
      <c r="BA89" s="125">
        <f>数据!Y89</f>
        <v>20.149999999999999</v>
      </c>
      <c r="BB89" s="125">
        <f>数据!Z89</f>
        <v>11.17</v>
      </c>
      <c r="BC89" s="125">
        <f>数据!AA89</f>
        <v>48.08</v>
      </c>
      <c r="BD89" s="125">
        <f>数据!AB89</f>
        <v>55.07</v>
      </c>
      <c r="BE89" s="125">
        <f>数据!AC89</f>
        <v>20.71</v>
      </c>
      <c r="BF89" s="125">
        <f>数据!AD89</f>
        <v>48.46</v>
      </c>
      <c r="BG89" s="125">
        <f>数据!AE89</f>
        <v>30.49</v>
      </c>
    </row>
    <row r="90" spans="1:59">
      <c r="A90" s="121">
        <v>50</v>
      </c>
      <c r="B90" s="151">
        <f t="shared" si="2"/>
        <v>38628</v>
      </c>
      <c r="C90" s="127">
        <f t="shared" si="9"/>
        <v>1207.01</v>
      </c>
      <c r="D90" s="127">
        <v>57.59</v>
      </c>
      <c r="E90" s="148">
        <f t="shared" si="3"/>
        <v>-1.7740741042146402E-2</v>
      </c>
      <c r="F90" s="148">
        <f t="shared" si="4"/>
        <v>7.4239880619287435E-2</v>
      </c>
      <c r="G90" s="130">
        <f t="shared" si="5"/>
        <v>1.107398951433158E-2</v>
      </c>
      <c r="H90" s="152">
        <f t="shared" si="6"/>
        <v>6.3165891104955851E-2</v>
      </c>
      <c r="I90" s="136">
        <f t="shared" si="7"/>
        <v>-0.56097428187449216</v>
      </c>
      <c r="J90" s="136">
        <f t="shared" si="8"/>
        <v>0.56097428187449216</v>
      </c>
      <c r="K90" s="127"/>
      <c r="AB90" s="121">
        <v>89</v>
      </c>
      <c r="AC90" s="128">
        <f>数据!A90</f>
        <v>37438</v>
      </c>
      <c r="AD90" s="125">
        <f>数据!B90</f>
        <v>911.62</v>
      </c>
      <c r="AE90" s="125">
        <f>数据!C90</f>
        <v>7.63</v>
      </c>
      <c r="AF90" s="125">
        <f>数据!D90</f>
        <v>27.91</v>
      </c>
      <c r="AG90" s="125">
        <f>数据!E90</f>
        <v>35.57</v>
      </c>
      <c r="AH90" s="125">
        <f>数据!F90</f>
        <v>24.34</v>
      </c>
      <c r="AI90" s="125">
        <f>数据!G90</f>
        <v>24.35</v>
      </c>
      <c r="AJ90" s="125">
        <f>数据!H90</f>
        <v>29.42</v>
      </c>
      <c r="AK90" s="125">
        <f>数据!I90</f>
        <v>55.42</v>
      </c>
      <c r="AL90" s="125">
        <f>数据!J90</f>
        <v>24.93</v>
      </c>
      <c r="AM90" s="125">
        <f>数据!K90</f>
        <v>16.43</v>
      </c>
      <c r="AN90" s="125">
        <f>数据!L90</f>
        <v>11.6</v>
      </c>
      <c r="AO90" s="125">
        <f>数据!M90</f>
        <v>16.100000000000001</v>
      </c>
      <c r="AP90" s="125">
        <f>数据!N90</f>
        <v>25.15</v>
      </c>
      <c r="AQ90" s="125">
        <f>数据!O90</f>
        <v>68.489999999999995</v>
      </c>
      <c r="AR90" s="125">
        <f>数据!P90</f>
        <v>41.28</v>
      </c>
      <c r="AS90" s="125">
        <f>数据!Q90</f>
        <v>12.99</v>
      </c>
      <c r="AT90" s="125">
        <f>数据!R90</f>
        <v>64.430000000000007</v>
      </c>
      <c r="AU90" s="125">
        <f>数据!S90</f>
        <v>16.57</v>
      </c>
      <c r="AV90" s="125">
        <f>数据!T90</f>
        <v>19.39</v>
      </c>
      <c r="AW90" s="125">
        <f>数据!U90</f>
        <v>41.48</v>
      </c>
      <c r="AX90" s="125">
        <f>数据!V90</f>
        <v>20.83</v>
      </c>
      <c r="AY90" s="125">
        <f>数据!W90</f>
        <v>53.07</v>
      </c>
      <c r="AZ90" s="125">
        <f>数据!X90</f>
        <v>28.9</v>
      </c>
      <c r="BA90" s="125">
        <f>数据!Y90</f>
        <v>19.7</v>
      </c>
      <c r="BB90" s="125">
        <f>数据!Z90</f>
        <v>10.43</v>
      </c>
      <c r="BC90" s="125">
        <f>数据!AA90</f>
        <v>46.09</v>
      </c>
      <c r="BD90" s="125">
        <f>数据!AB90</f>
        <v>56.14</v>
      </c>
      <c r="BE90" s="125">
        <f>数据!AC90</f>
        <v>20.07</v>
      </c>
      <c r="BF90" s="125">
        <f>数据!AD90</f>
        <v>44.56</v>
      </c>
      <c r="BG90" s="125">
        <f>数据!AE90</f>
        <v>31.42</v>
      </c>
    </row>
    <row r="91" spans="1:59">
      <c r="A91" s="121">
        <v>51</v>
      </c>
      <c r="B91" s="151">
        <f t="shared" si="2"/>
        <v>38596</v>
      </c>
      <c r="C91" s="127">
        <f t="shared" si="9"/>
        <v>1228.81</v>
      </c>
      <c r="D91" s="127">
        <v>53.61</v>
      </c>
      <c r="E91" s="148">
        <f t="shared" si="3"/>
        <v>6.9489400408087043E-3</v>
      </c>
      <c r="F91" s="148">
        <f t="shared" si="4"/>
        <v>0.14331413947536786</v>
      </c>
      <c r="G91" s="130">
        <f t="shared" si="5"/>
        <v>4.8436884037165312E-2</v>
      </c>
      <c r="H91" s="152">
        <f t="shared" si="6"/>
        <v>9.4877255438202551E-2</v>
      </c>
      <c r="I91" s="136">
        <f t="shared" si="7"/>
        <v>-0.56097428187449216</v>
      </c>
      <c r="J91" s="136">
        <f t="shared" si="8"/>
        <v>0.56097428187449216</v>
      </c>
      <c r="K91" s="127"/>
      <c r="AB91" s="121">
        <v>90</v>
      </c>
      <c r="AC91" s="128">
        <f>数据!A91</f>
        <v>37410</v>
      </c>
      <c r="AD91" s="125">
        <f>数据!B91</f>
        <v>989.82</v>
      </c>
      <c r="AE91" s="125">
        <f>数据!C91</f>
        <v>8.86</v>
      </c>
      <c r="AF91" s="125">
        <f>数据!D91</f>
        <v>28.69</v>
      </c>
      <c r="AG91" s="125">
        <f>数据!E91</f>
        <v>38.56</v>
      </c>
      <c r="AH91" s="125">
        <f>数据!F91</f>
        <v>25.75</v>
      </c>
      <c r="AI91" s="125">
        <f>数据!G91</f>
        <v>28.13</v>
      </c>
      <c r="AJ91" s="125">
        <f>数据!H91</f>
        <v>34.72</v>
      </c>
      <c r="AK91" s="125">
        <f>数据!I91</f>
        <v>67.349999999999994</v>
      </c>
      <c r="AL91" s="125">
        <f>数据!J91</f>
        <v>26.14</v>
      </c>
      <c r="AM91" s="125">
        <f>数据!K91</f>
        <v>17.52</v>
      </c>
      <c r="AN91" s="125">
        <f>数据!L91</f>
        <v>13.68</v>
      </c>
      <c r="AO91" s="125">
        <f>数据!M91</f>
        <v>17.32</v>
      </c>
      <c r="AP91" s="125">
        <f>数据!N91</f>
        <v>22.69</v>
      </c>
      <c r="AQ91" s="125">
        <f>数据!O91</f>
        <v>68.56</v>
      </c>
      <c r="AR91" s="125">
        <f>数据!P91</f>
        <v>41.55</v>
      </c>
      <c r="AS91" s="125">
        <f>数据!Q91</f>
        <v>14.02</v>
      </c>
      <c r="AT91" s="125">
        <f>数据!R91</f>
        <v>65.89</v>
      </c>
      <c r="AU91" s="125">
        <f>数据!S91</f>
        <v>16.11</v>
      </c>
      <c r="AV91" s="125">
        <f>数据!T91</f>
        <v>26.06</v>
      </c>
      <c r="AW91" s="125">
        <f>数据!U91</f>
        <v>46.52</v>
      </c>
      <c r="AX91" s="125">
        <f>数据!V91</f>
        <v>23.94</v>
      </c>
      <c r="AY91" s="125">
        <f>数据!W91</f>
        <v>51.88</v>
      </c>
      <c r="AZ91" s="125">
        <f>数据!X91</f>
        <v>30.68</v>
      </c>
      <c r="BA91" s="125">
        <f>数据!Y91</f>
        <v>22.45</v>
      </c>
      <c r="BB91" s="125">
        <f>数据!Z91</f>
        <v>12.17</v>
      </c>
      <c r="BC91" s="125">
        <f>数据!AA91</f>
        <v>50.92</v>
      </c>
      <c r="BD91" s="125">
        <f>数据!AB91</f>
        <v>53.06</v>
      </c>
      <c r="BE91" s="125">
        <f>数据!AC91</f>
        <v>19.75</v>
      </c>
      <c r="BF91" s="125">
        <f>数据!AD91</f>
        <v>49.84</v>
      </c>
      <c r="BG91" s="125">
        <f>数据!AE91</f>
        <v>34.97</v>
      </c>
    </row>
    <row r="92" spans="1:59" ht="13.5" customHeight="1">
      <c r="A92" s="121">
        <v>52</v>
      </c>
      <c r="B92" s="151">
        <f t="shared" si="2"/>
        <v>38565</v>
      </c>
      <c r="C92" s="127">
        <f t="shared" si="9"/>
        <v>1220.33</v>
      </c>
      <c r="D92" s="127">
        <v>46.89</v>
      </c>
      <c r="E92" s="148">
        <f t="shared" si="3"/>
        <v>-1.1222025960556881E-2</v>
      </c>
      <c r="F92" s="148">
        <f t="shared" si="4"/>
        <v>9.941383352872224E-2</v>
      </c>
      <c r="G92" s="130">
        <f t="shared" si="5"/>
        <v>2.0938761084264037E-2</v>
      </c>
      <c r="H92" s="152">
        <f t="shared" si="6"/>
        <v>7.8475072444458199E-2</v>
      </c>
      <c r="I92" s="136">
        <f t="shared" si="7"/>
        <v>-0.56097428187449216</v>
      </c>
      <c r="J92" s="136">
        <f t="shared" si="8"/>
        <v>0.56097428187449216</v>
      </c>
      <c r="K92" s="127"/>
      <c r="AB92" s="121">
        <v>91</v>
      </c>
      <c r="AC92" s="128">
        <f>数据!A92</f>
        <v>37377</v>
      </c>
      <c r="AD92" s="125">
        <f>数据!B92</f>
        <v>1067.1400000000001</v>
      </c>
      <c r="AE92" s="125">
        <f>数据!C92</f>
        <v>11.65</v>
      </c>
      <c r="AF92" s="125">
        <f>数据!D92</f>
        <v>33.57</v>
      </c>
      <c r="AG92" s="125">
        <f>数据!E92</f>
        <v>36.54</v>
      </c>
      <c r="AH92" s="125">
        <f>数据!F92</f>
        <v>27.52</v>
      </c>
      <c r="AI92" s="125">
        <f>数据!G92</f>
        <v>31.35</v>
      </c>
      <c r="AJ92" s="125">
        <f>数据!H92</f>
        <v>34.229999999999997</v>
      </c>
      <c r="AK92" s="125">
        <f>数据!I92</f>
        <v>69.67</v>
      </c>
      <c r="AL92" s="125">
        <f>数据!J92</f>
        <v>26.85</v>
      </c>
      <c r="AM92" s="125">
        <f>数据!K92</f>
        <v>21.23</v>
      </c>
      <c r="AN92" s="125">
        <f>数据!L92</f>
        <v>15.09</v>
      </c>
      <c r="AO92" s="125">
        <f>数据!M92</f>
        <v>18.3</v>
      </c>
      <c r="AP92" s="125">
        <f>数据!N92</f>
        <v>24.17</v>
      </c>
      <c r="AQ92" s="125">
        <f>数据!O92</f>
        <v>70.53</v>
      </c>
      <c r="AR92" s="125">
        <f>数据!P92</f>
        <v>44.54</v>
      </c>
      <c r="AS92" s="125">
        <f>数据!Q92</f>
        <v>17.440000000000001</v>
      </c>
      <c r="AT92" s="125">
        <f>数据!R92</f>
        <v>73.63</v>
      </c>
      <c r="AU92" s="125">
        <f>数据!S92</f>
        <v>24.36</v>
      </c>
      <c r="AV92" s="125">
        <f>数据!T92</f>
        <v>27.62</v>
      </c>
      <c r="AW92" s="125">
        <f>数据!U92</f>
        <v>45.98</v>
      </c>
      <c r="AX92" s="125">
        <f>数据!V92</f>
        <v>25.2</v>
      </c>
      <c r="AY92" s="125">
        <f>数据!W92</f>
        <v>52.9</v>
      </c>
      <c r="AZ92" s="125">
        <f>数据!X92</f>
        <v>32.380000000000003</v>
      </c>
      <c r="BA92" s="125">
        <f>数据!Y92</f>
        <v>20.9</v>
      </c>
      <c r="BB92" s="125">
        <f>数据!Z92</f>
        <v>11.67</v>
      </c>
      <c r="BC92" s="125">
        <f>数据!AA92</f>
        <v>53.2</v>
      </c>
      <c r="BD92" s="125">
        <f>数据!AB92</f>
        <v>51.88</v>
      </c>
      <c r="BE92" s="125">
        <f>数据!AC92</f>
        <v>20.67</v>
      </c>
      <c r="BF92" s="125">
        <f>数据!AD92</f>
        <v>48.95</v>
      </c>
      <c r="BG92" s="125">
        <f>数据!AE92</f>
        <v>34.130000000000003</v>
      </c>
    </row>
    <row r="93" spans="1:59" ht="13.5" customHeight="1">
      <c r="A93" s="121">
        <v>53</v>
      </c>
      <c r="B93" s="151">
        <f t="shared" si="2"/>
        <v>38534</v>
      </c>
      <c r="C93" s="127">
        <f t="shared" si="9"/>
        <v>1234.18</v>
      </c>
      <c r="D93" s="127">
        <v>42.65</v>
      </c>
      <c r="E93" s="148">
        <f t="shared" si="3"/>
        <v>3.5968203604375137E-2</v>
      </c>
      <c r="F93" s="148">
        <f t="shared" si="4"/>
        <v>0.1586525400706329</v>
      </c>
      <c r="G93" s="130">
        <f t="shared" si="5"/>
        <v>9.2351735752458169E-2</v>
      </c>
      <c r="H93" s="152">
        <f t="shared" si="6"/>
        <v>6.6300804318174728E-2</v>
      </c>
      <c r="I93" s="136">
        <f t="shared" si="7"/>
        <v>-0.56097428187449216</v>
      </c>
      <c r="J93" s="136">
        <f t="shared" si="8"/>
        <v>0.56097428187449216</v>
      </c>
      <c r="K93" s="127"/>
      <c r="AB93" s="121">
        <v>92</v>
      </c>
      <c r="AC93" s="128">
        <f>数据!A93</f>
        <v>37347</v>
      </c>
      <c r="AD93" s="125">
        <f>数据!B93</f>
        <v>1076.92</v>
      </c>
      <c r="AE93" s="125">
        <f>数据!C93</f>
        <v>12.14</v>
      </c>
      <c r="AF93" s="125">
        <f>数据!D93</f>
        <v>32.39</v>
      </c>
      <c r="AG93" s="125">
        <f>数据!E93</f>
        <v>38.07</v>
      </c>
      <c r="AH93" s="125">
        <f>数据!F93</f>
        <v>26.31</v>
      </c>
      <c r="AI93" s="125">
        <f>数据!G93</f>
        <v>31.31</v>
      </c>
      <c r="AJ93" s="125">
        <f>数据!H93</f>
        <v>33.75</v>
      </c>
      <c r="AK93" s="125">
        <f>数据!I93</f>
        <v>62.73</v>
      </c>
      <c r="AL93" s="125">
        <f>数据!J93</f>
        <v>26.34</v>
      </c>
      <c r="AM93" s="125">
        <f>数据!K93</f>
        <v>21.48</v>
      </c>
      <c r="AN93" s="125">
        <f>数据!L93</f>
        <v>13.59</v>
      </c>
      <c r="AO93" s="125">
        <f>数据!M93</f>
        <v>18.39</v>
      </c>
      <c r="AP93" s="125">
        <f>数据!N93</f>
        <v>24.49</v>
      </c>
      <c r="AQ93" s="125">
        <f>数据!O93</f>
        <v>73.61</v>
      </c>
      <c r="AR93" s="125">
        <f>数据!P93</f>
        <v>42.84</v>
      </c>
      <c r="AS93" s="125">
        <f>数据!Q93</f>
        <v>15.62</v>
      </c>
      <c r="AT93" s="125">
        <f>数据!R93</f>
        <v>76.510000000000005</v>
      </c>
      <c r="AU93" s="125">
        <f>数据!S93</f>
        <v>25.21</v>
      </c>
      <c r="AV93" s="125">
        <f>数据!T93</f>
        <v>26.97</v>
      </c>
      <c r="AW93" s="125">
        <f>数据!U93</f>
        <v>45.94</v>
      </c>
      <c r="AX93" s="125">
        <f>数据!V93</f>
        <v>23.9</v>
      </c>
      <c r="AY93" s="125">
        <f>数据!W93</f>
        <v>52.8</v>
      </c>
      <c r="AZ93" s="125">
        <f>数据!X93</f>
        <v>33.979999999999997</v>
      </c>
      <c r="BA93" s="125">
        <f>数据!Y93</f>
        <v>21.45</v>
      </c>
      <c r="BB93" s="125">
        <f>数据!Z93</f>
        <v>13.67</v>
      </c>
      <c r="BC93" s="125">
        <f>数据!AA93</f>
        <v>52.68</v>
      </c>
      <c r="BD93" s="125">
        <f>数据!AB93</f>
        <v>51.42</v>
      </c>
      <c r="BE93" s="125">
        <f>数据!AC93</f>
        <v>20.07</v>
      </c>
      <c r="BF93" s="125">
        <f>数据!AD93</f>
        <v>50.55</v>
      </c>
      <c r="BG93" s="125">
        <f>数据!AE93</f>
        <v>34.14</v>
      </c>
    </row>
    <row r="94" spans="1:59" ht="13.5" customHeight="1">
      <c r="A94" s="121">
        <v>54</v>
      </c>
      <c r="B94" s="151">
        <f t="shared" si="2"/>
        <v>38504</v>
      </c>
      <c r="C94" s="127">
        <f t="shared" si="9"/>
        <v>1191.33</v>
      </c>
      <c r="D94" s="127">
        <v>36.81</v>
      </c>
      <c r="E94" s="148">
        <f t="shared" si="3"/>
        <v>-1.4267729752415192E-4</v>
      </c>
      <c r="F94" s="148">
        <f t="shared" si="4"/>
        <v>-7.4195171026156803E-2</v>
      </c>
      <c r="G94" s="130">
        <f t="shared" si="5"/>
        <v>3.7705139478854642E-2</v>
      </c>
      <c r="H94" s="152">
        <f t="shared" si="6"/>
        <v>-0.11190031050501145</v>
      </c>
      <c r="I94" s="136">
        <f t="shared" si="7"/>
        <v>-0.56097428187449216</v>
      </c>
      <c r="J94" s="136">
        <f t="shared" si="8"/>
        <v>0.56097428187449216</v>
      </c>
      <c r="K94" s="127"/>
      <c r="AB94" s="121">
        <v>93</v>
      </c>
      <c r="AC94" s="128">
        <f>数据!A94</f>
        <v>37316</v>
      </c>
      <c r="AD94" s="125">
        <f>数据!B94</f>
        <v>1147.3900000000001</v>
      </c>
      <c r="AE94" s="125">
        <f>数据!C94</f>
        <v>11.84</v>
      </c>
      <c r="AF94" s="125">
        <f>数据!D94</f>
        <v>32.29</v>
      </c>
      <c r="AG94" s="125">
        <f>数据!E94</f>
        <v>41.19</v>
      </c>
      <c r="AH94" s="125">
        <f>数据!F94</f>
        <v>24.69</v>
      </c>
      <c r="AI94" s="125">
        <f>数据!G94</f>
        <v>35.799999999999997</v>
      </c>
      <c r="AJ94" s="125">
        <f>数据!H94</f>
        <v>35.14</v>
      </c>
      <c r="AK94" s="125">
        <f>数据!I94</f>
        <v>61.35</v>
      </c>
      <c r="AL94" s="125">
        <f>数据!J94</f>
        <v>26.11</v>
      </c>
      <c r="AM94" s="125">
        <f>数据!K94</f>
        <v>21.39</v>
      </c>
      <c r="AN94" s="125">
        <f>数据!L94</f>
        <v>14.01</v>
      </c>
      <c r="AO94" s="125">
        <f>数据!M94</f>
        <v>18.989999999999998</v>
      </c>
      <c r="AP94" s="125">
        <f>数据!N94</f>
        <v>29.03</v>
      </c>
      <c r="AQ94" s="125">
        <f>数据!O94</f>
        <v>84.23</v>
      </c>
      <c r="AR94" s="125">
        <f>数据!P94</f>
        <v>41.6</v>
      </c>
      <c r="AS94" s="125">
        <f>数据!Q94</f>
        <v>16.39</v>
      </c>
      <c r="AT94" s="125">
        <f>数据!R94</f>
        <v>94.99</v>
      </c>
      <c r="AU94" s="125">
        <f>数据!S94</f>
        <v>26.8</v>
      </c>
      <c r="AV94" s="125">
        <f>数据!T94</f>
        <v>27.13</v>
      </c>
      <c r="AW94" s="125">
        <f>数据!U94</f>
        <v>43.25</v>
      </c>
      <c r="AX94" s="125">
        <f>数据!V94</f>
        <v>23.35</v>
      </c>
      <c r="AY94" s="125">
        <f>数据!W94</f>
        <v>48.27</v>
      </c>
      <c r="AZ94" s="125">
        <f>数据!X94</f>
        <v>40.65</v>
      </c>
      <c r="BA94" s="125">
        <f>数据!Y94</f>
        <v>24.76</v>
      </c>
      <c r="BB94" s="125">
        <f>数据!Z94</f>
        <v>17.440000000000001</v>
      </c>
      <c r="BC94" s="125">
        <f>数据!AA94</f>
        <v>55.87</v>
      </c>
      <c r="BD94" s="125">
        <f>数据!AB94</f>
        <v>52.07</v>
      </c>
      <c r="BE94" s="125">
        <f>数据!AC94</f>
        <v>19.38</v>
      </c>
      <c r="BF94" s="125">
        <f>数据!AD94</f>
        <v>55.47</v>
      </c>
      <c r="BG94" s="125">
        <f>数据!AE94</f>
        <v>37.25</v>
      </c>
    </row>
    <row r="95" spans="1:59" ht="13.5" customHeight="1">
      <c r="A95" s="121">
        <v>55</v>
      </c>
      <c r="B95" s="151">
        <f t="shared" si="2"/>
        <v>38474</v>
      </c>
      <c r="C95" s="127">
        <f t="shared" si="9"/>
        <v>1191.5</v>
      </c>
      <c r="D95" s="127">
        <v>39.76</v>
      </c>
      <c r="E95" s="148">
        <f t="shared" si="3"/>
        <v>2.9952024895189666E-2</v>
      </c>
      <c r="F95" s="148">
        <f t="shared" si="4"/>
        <v>0.10260676650027722</v>
      </c>
      <c r="G95" s="130">
        <f t="shared" si="5"/>
        <v>8.3247452477734296E-2</v>
      </c>
      <c r="H95" s="152">
        <f t="shared" si="6"/>
        <v>1.9359314022542928E-2</v>
      </c>
      <c r="I95" s="136">
        <f t="shared" si="7"/>
        <v>-0.56097428187449216</v>
      </c>
      <c r="J95" s="136">
        <f t="shared" si="8"/>
        <v>0.56097428187449216</v>
      </c>
      <c r="K95" s="127"/>
      <c r="AB95" s="121">
        <v>94</v>
      </c>
      <c r="AC95" s="128">
        <f>数据!A95</f>
        <v>37288</v>
      </c>
      <c r="AD95" s="125">
        <f>数据!B95</f>
        <v>1106.73</v>
      </c>
      <c r="AE95" s="125">
        <f>数据!C95</f>
        <v>10.85</v>
      </c>
      <c r="AF95" s="125">
        <f>数据!D95</f>
        <v>28.73</v>
      </c>
      <c r="AG95" s="125">
        <f>数据!E95</f>
        <v>39.229999999999997</v>
      </c>
      <c r="AH95" s="125">
        <f>数据!F95</f>
        <v>23.22</v>
      </c>
      <c r="AI95" s="125">
        <f>数据!G95</f>
        <v>32.72</v>
      </c>
      <c r="AJ95" s="125">
        <f>数据!H95</f>
        <v>32.869999999999997</v>
      </c>
      <c r="AK95" s="125">
        <f>数据!I95</f>
        <v>56.05</v>
      </c>
      <c r="AL95" s="125">
        <f>数据!J95</f>
        <v>24.69</v>
      </c>
      <c r="AM95" s="125">
        <f>数据!K95</f>
        <v>21.32</v>
      </c>
      <c r="AN95" s="125">
        <f>数据!L95</f>
        <v>12.64</v>
      </c>
      <c r="AO95" s="125">
        <f>数据!M95</f>
        <v>18.329999999999998</v>
      </c>
      <c r="AP95" s="125">
        <f>数据!N95</f>
        <v>29.89</v>
      </c>
      <c r="AQ95" s="125">
        <f>数据!O95</f>
        <v>75.540000000000006</v>
      </c>
      <c r="AR95" s="125">
        <f>数据!P95</f>
        <v>38.97</v>
      </c>
      <c r="AS95" s="125">
        <f>数据!Q95</f>
        <v>18.309999999999999</v>
      </c>
      <c r="AT95" s="125">
        <f>数据!R95</f>
        <v>89.62</v>
      </c>
      <c r="AU95" s="125">
        <f>数据!S95</f>
        <v>25.16</v>
      </c>
      <c r="AV95" s="125">
        <f>数据!T95</f>
        <v>22.26</v>
      </c>
      <c r="AW95" s="125">
        <f>数据!U95</f>
        <v>39.06</v>
      </c>
      <c r="AX95" s="125">
        <f>数据!V95</f>
        <v>21.96</v>
      </c>
      <c r="AY95" s="125">
        <f>数据!W95</f>
        <v>49.5</v>
      </c>
      <c r="AZ95" s="125">
        <f>数据!X95</f>
        <v>34.840000000000003</v>
      </c>
      <c r="BA95" s="125">
        <f>数据!Y95</f>
        <v>23.95</v>
      </c>
      <c r="BB95" s="125">
        <f>数据!Z95</f>
        <v>17.3</v>
      </c>
      <c r="BC95" s="125">
        <f>数据!AA95</f>
        <v>49.25</v>
      </c>
      <c r="BD95" s="125">
        <f>数据!AB95</f>
        <v>50.48</v>
      </c>
      <c r="BE95" s="125">
        <f>数据!AC95</f>
        <v>18.399999999999999</v>
      </c>
      <c r="BF95" s="125">
        <f>数据!AD95</f>
        <v>56.05</v>
      </c>
      <c r="BG95" s="125">
        <f>数据!AE95</f>
        <v>35.1</v>
      </c>
    </row>
    <row r="96" spans="1:59" ht="15" customHeight="1">
      <c r="A96" s="121">
        <v>56</v>
      </c>
      <c r="B96" s="151">
        <f t="shared" si="2"/>
        <v>38443</v>
      </c>
      <c r="C96" s="127">
        <f t="shared" si="9"/>
        <v>1156.8499999999999</v>
      </c>
      <c r="D96" s="127">
        <v>36.06</v>
      </c>
      <c r="E96" s="148">
        <f t="shared" si="3"/>
        <v>-2.010858977291019E-2</v>
      </c>
      <c r="F96" s="148">
        <f t="shared" si="4"/>
        <v>-0.13462922966162705</v>
      </c>
      <c r="G96" s="130">
        <f t="shared" si="5"/>
        <v>7.4907240166403391E-3</v>
      </c>
      <c r="H96" s="152">
        <f t="shared" si="6"/>
        <v>-0.14211995367826738</v>
      </c>
      <c r="I96" s="136">
        <f t="shared" si="7"/>
        <v>-0.56097428187449216</v>
      </c>
      <c r="J96" s="136">
        <f t="shared" si="8"/>
        <v>0.56097428187449216</v>
      </c>
      <c r="K96" s="127"/>
      <c r="AB96" s="121">
        <v>95</v>
      </c>
      <c r="AC96" s="128">
        <f>数据!A96</f>
        <v>37258</v>
      </c>
      <c r="AD96" s="125">
        <f>数据!B96</f>
        <v>1130.2</v>
      </c>
      <c r="AE96" s="125">
        <f>数据!C96</f>
        <v>12.36</v>
      </c>
      <c r="AF96" s="125">
        <f>数据!D96</f>
        <v>28.26</v>
      </c>
      <c r="AG96" s="125">
        <f>数据!E96</f>
        <v>34.81</v>
      </c>
      <c r="AH96" s="125">
        <f>数据!F96</f>
        <v>22.67</v>
      </c>
      <c r="AI96" s="125">
        <f>数据!G96</f>
        <v>34.270000000000003</v>
      </c>
      <c r="AJ96" s="125">
        <f>数据!H96</f>
        <v>32.340000000000003</v>
      </c>
      <c r="AK96" s="125">
        <f>数据!I96</f>
        <v>59.35</v>
      </c>
      <c r="AL96" s="125">
        <f>数据!J96</f>
        <v>27.49</v>
      </c>
      <c r="AM96" s="125">
        <f>数据!K96</f>
        <v>19.52</v>
      </c>
      <c r="AN96" s="125">
        <f>数据!L96</f>
        <v>13</v>
      </c>
      <c r="AO96" s="125">
        <f>数据!M96</f>
        <v>18.55</v>
      </c>
      <c r="AP96" s="125">
        <f>数据!N96</f>
        <v>28.7</v>
      </c>
      <c r="AQ96" s="125">
        <f>数据!O96</f>
        <v>81.180000000000007</v>
      </c>
      <c r="AR96" s="125">
        <f>数据!P96</f>
        <v>39.56</v>
      </c>
      <c r="AS96" s="125">
        <f>数据!Q96</f>
        <v>20.12</v>
      </c>
      <c r="AT96" s="125">
        <f>数据!R96</f>
        <v>98.42</v>
      </c>
      <c r="AU96" s="125">
        <f>数据!S96</f>
        <v>30.86</v>
      </c>
      <c r="AV96" s="125">
        <f>数据!T96</f>
        <v>25.91</v>
      </c>
      <c r="AW96" s="125">
        <f>数据!U96</f>
        <v>36.06</v>
      </c>
      <c r="AX96" s="125">
        <f>数据!V96</f>
        <v>22.87</v>
      </c>
      <c r="AY96" s="125">
        <f>数据!W96</f>
        <v>46.33</v>
      </c>
      <c r="AZ96" s="125">
        <f>数据!X96</f>
        <v>39.01</v>
      </c>
      <c r="BA96" s="125">
        <f>数据!Y96</f>
        <v>26.15</v>
      </c>
      <c r="BB96" s="125">
        <f>数据!Z96</f>
        <v>19.53</v>
      </c>
      <c r="BC96" s="125">
        <f>数据!AA96</f>
        <v>50.12</v>
      </c>
      <c r="BD96" s="125">
        <f>数据!AB96</f>
        <v>49.06</v>
      </c>
      <c r="BE96" s="125">
        <f>数据!AC96</f>
        <v>18.2</v>
      </c>
      <c r="BF96" s="125">
        <f>数据!AD96</f>
        <v>54.21</v>
      </c>
      <c r="BG96" s="125">
        <f>数据!AE96</f>
        <v>32.99</v>
      </c>
    </row>
    <row r="97" spans="1:59" ht="15" customHeight="1">
      <c r="A97" s="121">
        <v>57</v>
      </c>
      <c r="B97" s="151">
        <f t="shared" si="2"/>
        <v>38412</v>
      </c>
      <c r="C97" s="127">
        <f t="shared" si="9"/>
        <v>1180.5899999999999</v>
      </c>
      <c r="D97" s="127">
        <v>41.67</v>
      </c>
      <c r="E97" s="148">
        <f t="shared" si="3"/>
        <v>-1.9117647058823573E-2</v>
      </c>
      <c r="F97" s="148">
        <f t="shared" si="4"/>
        <v>-7.1110120374498376E-2</v>
      </c>
      <c r="G97" s="130">
        <f t="shared" si="5"/>
        <v>8.9903176314865552E-3</v>
      </c>
      <c r="H97" s="152">
        <f t="shared" si="6"/>
        <v>-8.0100438005984931E-2</v>
      </c>
      <c r="I97" s="136">
        <f t="shared" si="7"/>
        <v>-0.56097428187449216</v>
      </c>
      <c r="J97" s="136">
        <f t="shared" si="8"/>
        <v>0.56097428187449216</v>
      </c>
      <c r="K97" s="127"/>
      <c r="AB97" s="121">
        <v>96</v>
      </c>
      <c r="AC97" s="128">
        <f>数据!A97</f>
        <v>37228</v>
      </c>
      <c r="AD97" s="125">
        <f>数据!B97</f>
        <v>1148.08</v>
      </c>
      <c r="AE97" s="125">
        <f>数据!C97</f>
        <v>10.95</v>
      </c>
      <c r="AF97" s="125">
        <f>数据!D97</f>
        <v>28.07</v>
      </c>
      <c r="AG97" s="125">
        <f>数据!E97</f>
        <v>32.97</v>
      </c>
      <c r="AH97" s="125">
        <f>数据!F97</f>
        <v>22.64</v>
      </c>
      <c r="AI97" s="125">
        <f>数据!G97</f>
        <v>36.369999999999997</v>
      </c>
      <c r="AJ97" s="125">
        <f>数据!H97</f>
        <v>34.58</v>
      </c>
      <c r="AK97" s="125">
        <f>数据!I97</f>
        <v>66.83</v>
      </c>
      <c r="AL97" s="125">
        <f>数据!J97</f>
        <v>27.18</v>
      </c>
      <c r="AM97" s="125">
        <f>数据!K97</f>
        <v>19.2</v>
      </c>
      <c r="AN97" s="125">
        <f>数据!L97</f>
        <v>13.26</v>
      </c>
      <c r="AO97" s="125">
        <f>数据!M97</f>
        <v>18.88</v>
      </c>
      <c r="AP97" s="125">
        <f>数据!N97</f>
        <v>30.97</v>
      </c>
      <c r="AQ97" s="125">
        <f>数据!O97</f>
        <v>86.44</v>
      </c>
      <c r="AR97" s="125">
        <f>数据!P97</f>
        <v>41.5</v>
      </c>
      <c r="AS97" s="125">
        <f>数据!Q97</f>
        <v>18.690000000000001</v>
      </c>
      <c r="AT97" s="125">
        <f>数据!R97</f>
        <v>110.34</v>
      </c>
      <c r="AU97" s="125">
        <f>数据!S97</f>
        <v>27.7</v>
      </c>
      <c r="AV97" s="125">
        <f>数据!T97</f>
        <v>27.4</v>
      </c>
      <c r="AW97" s="125">
        <f>数据!U97</f>
        <v>38.86</v>
      </c>
      <c r="AX97" s="125">
        <f>数据!V97</f>
        <v>22.28</v>
      </c>
      <c r="AY97" s="125">
        <f>数据!W97</f>
        <v>49.34</v>
      </c>
      <c r="AZ97" s="125">
        <f>数据!X97</f>
        <v>39.520000000000003</v>
      </c>
      <c r="BA97" s="125">
        <f>数据!Y97</f>
        <v>27.2</v>
      </c>
      <c r="BB97" s="125">
        <f>数据!Z97</f>
        <v>20.43</v>
      </c>
      <c r="BC97" s="125">
        <f>数据!AA97</f>
        <v>48.78</v>
      </c>
      <c r="BD97" s="125">
        <f>数据!AB97</f>
        <v>46.52</v>
      </c>
      <c r="BE97" s="125">
        <f>数据!AC97</f>
        <v>16.96</v>
      </c>
      <c r="BF97" s="125">
        <f>数据!AD97</f>
        <v>52.02</v>
      </c>
      <c r="BG97" s="125">
        <f>数据!AE97</f>
        <v>33.200000000000003</v>
      </c>
    </row>
    <row r="98" spans="1:59" ht="15" customHeight="1">
      <c r="A98" s="121">
        <v>58</v>
      </c>
      <c r="B98" s="151">
        <f t="shared" si="2"/>
        <v>38384</v>
      </c>
      <c r="C98" s="127">
        <f t="shared" si="9"/>
        <v>1203.5999999999999</v>
      </c>
      <c r="D98" s="127">
        <v>44.86</v>
      </c>
      <c r="E98" s="148">
        <f t="shared" si="3"/>
        <v>1.8903383646414307E-2</v>
      </c>
      <c r="F98" s="148">
        <f t="shared" si="4"/>
        <v>0.16671001300390098</v>
      </c>
      <c r="G98" s="130">
        <f t="shared" si="5"/>
        <v>6.6527543613313492E-2</v>
      </c>
      <c r="H98" s="152">
        <f t="shared" si="6"/>
        <v>0.10018246939058749</v>
      </c>
      <c r="I98" s="136">
        <f t="shared" si="7"/>
        <v>-0.56097428187449216</v>
      </c>
      <c r="J98" s="136">
        <f t="shared" si="8"/>
        <v>0.56097428187449216</v>
      </c>
      <c r="K98" s="127"/>
      <c r="AB98" s="121">
        <v>97</v>
      </c>
      <c r="AC98" s="128">
        <f>数据!A98</f>
        <v>37196</v>
      </c>
      <c r="AD98" s="125">
        <f>数据!B98</f>
        <v>1139.45</v>
      </c>
      <c r="AE98" s="125">
        <f>数据!C98</f>
        <v>10.65</v>
      </c>
      <c r="AF98" s="125">
        <f>数据!D98</f>
        <v>25.88</v>
      </c>
      <c r="AG98" s="125">
        <f>数据!E98</f>
        <v>29.84</v>
      </c>
      <c r="AH98" s="125">
        <f>数据!F98</f>
        <v>21.86</v>
      </c>
      <c r="AI98" s="125">
        <f>数据!G98</f>
        <v>34.51</v>
      </c>
      <c r="AJ98" s="125">
        <f>数据!H98</f>
        <v>32.81</v>
      </c>
      <c r="AK98" s="125">
        <f>数据!I98</f>
        <v>61.83</v>
      </c>
      <c r="AL98" s="125">
        <f>数据!J98</f>
        <v>27.93</v>
      </c>
      <c r="AM98" s="125">
        <f>数据!K98</f>
        <v>18.77</v>
      </c>
      <c r="AN98" s="125">
        <f>数据!L98</f>
        <v>15.98</v>
      </c>
      <c r="AO98" s="125">
        <f>数据!M98</f>
        <v>18.649999999999999</v>
      </c>
      <c r="AP98" s="125">
        <f>数据!N98</f>
        <v>29.62</v>
      </c>
      <c r="AQ98" s="125">
        <f>数据!O98</f>
        <v>82.95</v>
      </c>
      <c r="AR98" s="125">
        <f>数据!P98</f>
        <v>41.84</v>
      </c>
      <c r="AS98" s="125">
        <f>数据!Q98</f>
        <v>19.93</v>
      </c>
      <c r="AT98" s="125">
        <f>数据!R98</f>
        <v>105.44</v>
      </c>
      <c r="AU98" s="125">
        <f>数据!S98</f>
        <v>28.76</v>
      </c>
      <c r="AV98" s="125">
        <f>数据!T98</f>
        <v>28.43</v>
      </c>
      <c r="AW98" s="125">
        <f>数据!U98</f>
        <v>38.700000000000003</v>
      </c>
      <c r="AX98" s="125">
        <f>数据!V98</f>
        <v>22.59</v>
      </c>
      <c r="AY98" s="125">
        <f>数据!W98</f>
        <v>47.83</v>
      </c>
      <c r="AZ98" s="125">
        <f>数据!X98</f>
        <v>39.21</v>
      </c>
      <c r="BA98" s="125">
        <f>数据!Y98</f>
        <v>26.36</v>
      </c>
      <c r="BB98" s="125">
        <f>数据!Z98</f>
        <v>19.16</v>
      </c>
      <c r="BC98" s="125">
        <f>数据!AA98</f>
        <v>49.68</v>
      </c>
      <c r="BD98" s="125">
        <f>数据!AB98</f>
        <v>47.99</v>
      </c>
      <c r="BE98" s="125">
        <f>数据!AC98</f>
        <v>16.7</v>
      </c>
      <c r="BF98" s="125">
        <f>数据!AD98</f>
        <v>49.78</v>
      </c>
      <c r="BG98" s="125">
        <f>数据!AE98</f>
        <v>31.59</v>
      </c>
    </row>
    <row r="99" spans="1:59">
      <c r="A99" s="121">
        <v>59</v>
      </c>
      <c r="B99" s="151">
        <f t="shared" si="2"/>
        <v>38355</v>
      </c>
      <c r="C99" s="127">
        <f t="shared" si="9"/>
        <v>1181.27</v>
      </c>
      <c r="D99" s="127">
        <v>38.450000000000003</v>
      </c>
      <c r="E99" s="148">
        <f t="shared" si="3"/>
        <v>-2.5290448214403627E-2</v>
      </c>
      <c r="F99" s="148">
        <f t="shared" si="4"/>
        <v>0.19409937888198758</v>
      </c>
      <c r="G99" s="130">
        <f t="shared" si="5"/>
        <v>-3.5098239225434674E-4</v>
      </c>
      <c r="H99" s="152">
        <f t="shared" si="6"/>
        <v>0.19445036127424192</v>
      </c>
      <c r="I99" s="136">
        <f t="shared" si="7"/>
        <v>-0.56097428187449216</v>
      </c>
      <c r="J99" s="136">
        <f t="shared" si="8"/>
        <v>0.56097428187449216</v>
      </c>
      <c r="K99" s="127"/>
      <c r="AB99" s="121">
        <v>98</v>
      </c>
      <c r="AC99" s="128">
        <f>数据!A99</f>
        <v>37165</v>
      </c>
      <c r="AD99" s="125">
        <f>数据!B99</f>
        <v>1059.78</v>
      </c>
      <c r="AE99" s="125">
        <f>数据!C99</f>
        <v>8.7799999999999994</v>
      </c>
      <c r="AF99" s="125">
        <f>数据!D99</f>
        <v>23.15</v>
      </c>
      <c r="AG99" s="125">
        <f>数据!E99</f>
        <v>27.57</v>
      </c>
      <c r="AH99" s="125">
        <f>数据!F99</f>
        <v>21.01</v>
      </c>
      <c r="AI99" s="125">
        <f>数据!G99</f>
        <v>32.68</v>
      </c>
      <c r="AJ99" s="125">
        <f>数据!H99</f>
        <v>33.909999999999997</v>
      </c>
      <c r="AK99" s="125">
        <f>数据!I99</f>
        <v>52.78</v>
      </c>
      <c r="AL99" s="125">
        <f>数据!J99</f>
        <v>23.98</v>
      </c>
      <c r="AM99" s="125">
        <f>数据!K99</f>
        <v>17.05</v>
      </c>
      <c r="AN99" s="125">
        <f>数据!L99</f>
        <v>13.54</v>
      </c>
      <c r="AO99" s="125">
        <f>数据!M99</f>
        <v>17.64</v>
      </c>
      <c r="AP99" s="125">
        <f>数据!N99</f>
        <v>28.01</v>
      </c>
      <c r="AQ99" s="125">
        <f>数据!O99</f>
        <v>72.849999999999994</v>
      </c>
      <c r="AR99" s="125">
        <f>数据!P99</f>
        <v>38.24</v>
      </c>
      <c r="AS99" s="125">
        <f>数据!Q99</f>
        <v>15.26</v>
      </c>
      <c r="AT99" s="125">
        <f>数据!R99</f>
        <v>98.46</v>
      </c>
      <c r="AU99" s="125">
        <f>数据!S99</f>
        <v>21.49</v>
      </c>
      <c r="AV99" s="125">
        <f>数据!T99</f>
        <v>26.66</v>
      </c>
      <c r="AW99" s="125">
        <f>数据!U99</f>
        <v>39.31</v>
      </c>
      <c r="AX99" s="125">
        <f>数据!V99</f>
        <v>21.75</v>
      </c>
      <c r="AY99" s="125">
        <f>数据!W99</f>
        <v>43.35</v>
      </c>
      <c r="AZ99" s="125">
        <f>数据!X99</f>
        <v>34.56</v>
      </c>
      <c r="BA99" s="125">
        <f>数据!Y99</f>
        <v>23.87</v>
      </c>
      <c r="BB99" s="125">
        <f>数据!Z99</f>
        <v>17.079999999999998</v>
      </c>
      <c r="BC99" s="125">
        <f>数据!AA99</f>
        <v>47.09</v>
      </c>
      <c r="BD99" s="125">
        <f>数据!AB99</f>
        <v>43.38</v>
      </c>
      <c r="BE99" s="125">
        <f>数据!AC99</f>
        <v>15.32</v>
      </c>
      <c r="BF99" s="125">
        <f>数据!AD99</f>
        <v>46.4</v>
      </c>
      <c r="BG99" s="125">
        <f>数据!AE99</f>
        <v>33.130000000000003</v>
      </c>
    </row>
    <row r="100" spans="1:59">
      <c r="A100" s="121">
        <v>60</v>
      </c>
      <c r="B100" s="151">
        <f t="shared" si="2"/>
        <v>38322</v>
      </c>
      <c r="C100" s="127">
        <f t="shared" si="9"/>
        <v>1211.92</v>
      </c>
      <c r="D100" s="127">
        <v>32.200000000000003</v>
      </c>
      <c r="E100" s="148">
        <f t="shared" si="3"/>
        <v>3.2458128162750732E-2</v>
      </c>
      <c r="F100" s="148">
        <f t="shared" si="4"/>
        <v>-3.9665970772442494E-2</v>
      </c>
      <c r="G100" s="130">
        <f t="shared" si="5"/>
        <v>8.7039938566744801E-2</v>
      </c>
      <c r="H100" s="152">
        <f t="shared" si="6"/>
        <v>-0.12670590933918729</v>
      </c>
      <c r="I100" s="136">
        <f t="shared" si="7"/>
        <v>-0.56097428187449216</v>
      </c>
      <c r="J100" s="136">
        <f t="shared" si="8"/>
        <v>0.56097428187449216</v>
      </c>
      <c r="K100" s="127"/>
      <c r="AB100" s="121">
        <v>99</v>
      </c>
      <c r="AC100" s="128">
        <f>数据!A100</f>
        <v>37138</v>
      </c>
      <c r="AD100" s="125">
        <f>数据!B100</f>
        <v>1040.94</v>
      </c>
      <c r="AE100" s="125">
        <f>数据!C100</f>
        <v>7.76</v>
      </c>
      <c r="AF100" s="125">
        <f>数据!D100</f>
        <v>22.79</v>
      </c>
      <c r="AG100" s="125">
        <f>数据!E100</f>
        <v>28.33</v>
      </c>
      <c r="AH100" s="125">
        <f>数据!F100</f>
        <v>20.8</v>
      </c>
      <c r="AI100" s="125">
        <f>数据!G100</f>
        <v>29.08</v>
      </c>
      <c r="AJ100" s="125">
        <f>数据!H100</f>
        <v>32.450000000000003</v>
      </c>
      <c r="AK100" s="125">
        <f>数据!I100</f>
        <v>51.68</v>
      </c>
      <c r="AL100" s="125">
        <f>数据!J100</f>
        <v>18.53</v>
      </c>
      <c r="AM100" s="125">
        <f>数据!K100</f>
        <v>17.079999999999998</v>
      </c>
      <c r="AN100" s="125">
        <f>数据!L100</f>
        <v>14.5</v>
      </c>
      <c r="AO100" s="125">
        <f>数据!M100</f>
        <v>17.21</v>
      </c>
      <c r="AP100" s="125">
        <f>数据!N100</f>
        <v>28.62</v>
      </c>
      <c r="AQ100" s="125">
        <f>数据!O100</f>
        <v>66.400000000000006</v>
      </c>
      <c r="AR100" s="125">
        <f>数据!P100</f>
        <v>37.33</v>
      </c>
      <c r="AS100" s="125">
        <f>数据!Q100</f>
        <v>14.55</v>
      </c>
      <c r="AT100" s="125">
        <f>数据!R100</f>
        <v>83.56</v>
      </c>
      <c r="AU100" s="125">
        <f>数据!S100</f>
        <v>17.989999999999998</v>
      </c>
      <c r="AV100" s="125">
        <f>数据!T100</f>
        <v>25.49</v>
      </c>
      <c r="AW100" s="125">
        <f>数据!U100</f>
        <v>38.47</v>
      </c>
      <c r="AX100" s="125">
        <f>数据!V100</f>
        <v>22.65</v>
      </c>
      <c r="AY100" s="125">
        <f>数据!W100</f>
        <v>40.86</v>
      </c>
      <c r="AZ100" s="125">
        <f>数据!X100</f>
        <v>32.75</v>
      </c>
      <c r="BA100" s="125">
        <f>数据!Y100</f>
        <v>21.01</v>
      </c>
      <c r="BB100" s="125">
        <f>数据!Z100</f>
        <v>13.03</v>
      </c>
      <c r="BC100" s="125">
        <f>数据!AA100</f>
        <v>49.63</v>
      </c>
      <c r="BD100" s="125">
        <f>数据!AB100</f>
        <v>44.21</v>
      </c>
      <c r="BE100" s="125">
        <f>数据!AC100</f>
        <v>17.239999999999998</v>
      </c>
      <c r="BF100" s="125">
        <f>数据!AD100</f>
        <v>44.68</v>
      </c>
      <c r="BG100" s="125">
        <f>数据!AE100</f>
        <v>33.090000000000003</v>
      </c>
    </row>
    <row r="101" spans="1:59">
      <c r="A101" s="121">
        <v>61</v>
      </c>
      <c r="B101" s="151">
        <f t="shared" si="2"/>
        <v>38292</v>
      </c>
      <c r="C101" s="127">
        <f t="shared" ref="C101:C137" si="10">AD62</f>
        <v>1173.82</v>
      </c>
      <c r="D101" s="127">
        <v>33.53</v>
      </c>
      <c r="E101" s="148">
        <f t="shared" ref="E101:E136" si="11">C101/C102-1</f>
        <v>3.8594938948858459E-2</v>
      </c>
      <c r="F101" s="148">
        <f t="shared" ref="F101:F136" si="12">D101/D102-1</f>
        <v>0.27977099236641223</v>
      </c>
      <c r="G101" s="130">
        <f t="shared" si="5"/>
        <v>9.6326774364159151E-2</v>
      </c>
      <c r="H101" s="152">
        <f t="shared" si="6"/>
        <v>0.18344421800225308</v>
      </c>
      <c r="I101" s="136">
        <f t="shared" si="7"/>
        <v>-0.56097428187449216</v>
      </c>
      <c r="J101" s="136">
        <f t="shared" si="8"/>
        <v>0.56097428187449216</v>
      </c>
      <c r="K101" s="127"/>
      <c r="AB101" s="121">
        <v>100</v>
      </c>
      <c r="AC101" s="128">
        <f>数据!A101</f>
        <v>37104</v>
      </c>
      <c r="AD101" s="125">
        <f>数据!B101</f>
        <v>1133.58</v>
      </c>
      <c r="AE101" s="125">
        <f>数据!C101</f>
        <v>9.27</v>
      </c>
      <c r="AF101" s="125">
        <f>数据!D101</f>
        <v>28.56</v>
      </c>
      <c r="AG101" s="125">
        <f>数据!E101</f>
        <v>43.3</v>
      </c>
      <c r="AH101" s="125">
        <f>数据!F101</f>
        <v>21.71</v>
      </c>
      <c r="AI101" s="125">
        <f>数据!G101</f>
        <v>32.89</v>
      </c>
      <c r="AJ101" s="125">
        <f>数据!H101</f>
        <v>34.75</v>
      </c>
      <c r="AK101" s="125">
        <f>数据!I101</f>
        <v>66.040000000000006</v>
      </c>
      <c r="AL101" s="125">
        <f>数据!J101</f>
        <v>21.38</v>
      </c>
      <c r="AM101" s="125">
        <f>数据!K101</f>
        <v>23.32</v>
      </c>
      <c r="AN101" s="125">
        <f>数据!L101</f>
        <v>16.61</v>
      </c>
      <c r="AO101" s="125">
        <f>数据!M101</f>
        <v>18.649999999999999</v>
      </c>
      <c r="AP101" s="125">
        <f>数据!N101</f>
        <v>31.32</v>
      </c>
      <c r="AQ101" s="125">
        <f>数据!O101</f>
        <v>74.540000000000006</v>
      </c>
      <c r="AR101" s="125">
        <f>数据!P101</f>
        <v>41.32</v>
      </c>
      <c r="AS101" s="125">
        <f>数据!Q101</f>
        <v>20.95</v>
      </c>
      <c r="AT101" s="125">
        <f>数据!R101</f>
        <v>91.06</v>
      </c>
      <c r="AU101" s="125">
        <f>数据!S101</f>
        <v>24.61</v>
      </c>
      <c r="AV101" s="125">
        <f>数据!T101</f>
        <v>29.41</v>
      </c>
      <c r="AW101" s="125">
        <f>数据!U101</f>
        <v>39.96</v>
      </c>
      <c r="AX101" s="125">
        <f>数据!V101</f>
        <v>25.06</v>
      </c>
      <c r="AY101" s="125">
        <f>数据!W101</f>
        <v>43.23</v>
      </c>
      <c r="AZ101" s="125">
        <f>数据!X101</f>
        <v>37.69</v>
      </c>
      <c r="BA101" s="125">
        <f>数据!Y101</f>
        <v>23.42</v>
      </c>
      <c r="BB101" s="125">
        <f>数据!Z101</f>
        <v>13.11</v>
      </c>
      <c r="BC101" s="125">
        <f>数据!AA101</f>
        <v>58.26</v>
      </c>
      <c r="BD101" s="125">
        <f>数据!AB101</f>
        <v>46.98</v>
      </c>
      <c r="BE101" s="125">
        <f>数据!AC101</f>
        <v>17.84</v>
      </c>
      <c r="BF101" s="125">
        <f>数据!AD101</f>
        <v>43.31</v>
      </c>
      <c r="BG101" s="125">
        <f>数据!AE101</f>
        <v>33.72</v>
      </c>
    </row>
    <row r="102" spans="1:59">
      <c r="A102" s="121">
        <v>62</v>
      </c>
      <c r="B102" s="151">
        <f t="shared" si="2"/>
        <v>38261</v>
      </c>
      <c r="C102" s="127">
        <f t="shared" si="10"/>
        <v>1130.2</v>
      </c>
      <c r="D102" s="127">
        <v>26.2</v>
      </c>
      <c r="E102" s="148">
        <f t="shared" si="11"/>
        <v>1.4014247519245071E-2</v>
      </c>
      <c r="F102" s="148">
        <f t="shared" si="12"/>
        <v>0.35190918472652233</v>
      </c>
      <c r="G102" s="130">
        <f t="shared" si="5"/>
        <v>5.9128813884345439E-2</v>
      </c>
      <c r="H102" s="152">
        <f t="shared" si="6"/>
        <v>0.2927803708421769</v>
      </c>
      <c r="I102" s="136">
        <f t="shared" si="7"/>
        <v>-0.56097428187449216</v>
      </c>
      <c r="J102" s="136">
        <f t="shared" si="8"/>
        <v>0.56097428187449216</v>
      </c>
      <c r="K102" s="127"/>
      <c r="AB102" s="121">
        <v>101</v>
      </c>
      <c r="AC102" s="128">
        <f>数据!A102</f>
        <v>37074</v>
      </c>
      <c r="AD102" s="125">
        <f>数据!B102</f>
        <v>1211.23</v>
      </c>
      <c r="AE102" s="125">
        <f>数据!C102</f>
        <v>9.4</v>
      </c>
      <c r="AF102" s="125">
        <f>数据!D102</f>
        <v>31.63</v>
      </c>
      <c r="AG102" s="125">
        <f>数据!E102</f>
        <v>49.35</v>
      </c>
      <c r="AH102" s="125">
        <f>数据!F102</f>
        <v>22.45</v>
      </c>
      <c r="AI102" s="125">
        <f>数据!G102</f>
        <v>35.94</v>
      </c>
      <c r="AJ102" s="125">
        <f>数据!H102</f>
        <v>34.75</v>
      </c>
      <c r="AK102" s="125">
        <f>数据!I102</f>
        <v>66.97</v>
      </c>
      <c r="AL102" s="125">
        <f>数据!J102</f>
        <v>26.93</v>
      </c>
      <c r="AM102" s="125">
        <f>数据!K102</f>
        <v>24.17</v>
      </c>
      <c r="AN102" s="125">
        <f>数据!L102</f>
        <v>21.03</v>
      </c>
      <c r="AO102" s="125">
        <f>数据!M102</f>
        <v>19.510000000000002</v>
      </c>
      <c r="AP102" s="125">
        <f>数据!N102</f>
        <v>33.31</v>
      </c>
      <c r="AQ102" s="125">
        <f>数据!O102</f>
        <v>77.39</v>
      </c>
      <c r="AR102" s="125">
        <f>数据!P102</f>
        <v>40.17</v>
      </c>
      <c r="AS102" s="125">
        <f>数据!Q102</f>
        <v>22.25</v>
      </c>
      <c r="AT102" s="125">
        <f>数据!R102</f>
        <v>95.73</v>
      </c>
      <c r="AU102" s="125">
        <f>数据!S102</f>
        <v>26.22</v>
      </c>
      <c r="AV102" s="125">
        <f>数据!T102</f>
        <v>32.32</v>
      </c>
      <c r="AW102" s="125">
        <f>数据!U102</f>
        <v>36.619999999999997</v>
      </c>
      <c r="AX102" s="125">
        <f>数据!V102</f>
        <v>24.32</v>
      </c>
      <c r="AY102" s="125">
        <f>数据!W102</f>
        <v>46.2</v>
      </c>
      <c r="AZ102" s="125">
        <f>数据!X102</f>
        <v>42.26</v>
      </c>
      <c r="BA102" s="125">
        <f>数据!Y102</f>
        <v>27.17</v>
      </c>
      <c r="BB102" s="125">
        <f>数据!Z102</f>
        <v>18.16</v>
      </c>
      <c r="BC102" s="125">
        <f>数据!AA102</f>
        <v>63.22</v>
      </c>
      <c r="BD102" s="125">
        <f>数据!AB102</f>
        <v>48.17</v>
      </c>
      <c r="BE102" s="125">
        <f>数据!AC102</f>
        <v>17.760000000000002</v>
      </c>
      <c r="BF102" s="125">
        <f>数据!AD102</f>
        <v>50.38</v>
      </c>
      <c r="BG102" s="125">
        <f>数据!AE102</f>
        <v>34.880000000000003</v>
      </c>
    </row>
    <row r="103" spans="1:59">
      <c r="A103" s="121">
        <v>63</v>
      </c>
      <c r="B103" s="151">
        <f t="shared" si="2"/>
        <v>38231</v>
      </c>
      <c r="C103" s="127">
        <f t="shared" si="10"/>
        <v>1114.58</v>
      </c>
      <c r="D103" s="127">
        <v>19.38</v>
      </c>
      <c r="E103" s="148">
        <f t="shared" si="11"/>
        <v>9.3639063971600045E-3</v>
      </c>
      <c r="F103" s="148">
        <f t="shared" si="12"/>
        <v>0.12347826086956526</v>
      </c>
      <c r="G103" s="130">
        <f t="shared" si="5"/>
        <v>5.2091452637925306E-2</v>
      </c>
      <c r="H103" s="152">
        <f t="shared" si="6"/>
        <v>7.1386808231639953E-2</v>
      </c>
      <c r="I103" s="136">
        <f t="shared" si="7"/>
        <v>-0.56097428187449216</v>
      </c>
      <c r="J103" s="136">
        <f t="shared" si="8"/>
        <v>0.56097428187449216</v>
      </c>
      <c r="K103" s="127"/>
      <c r="AB103" s="121">
        <v>102</v>
      </c>
      <c r="AC103" s="128">
        <f>数据!A103</f>
        <v>37043</v>
      </c>
      <c r="AD103" s="125">
        <f>数据!B103</f>
        <v>1224.3800000000001</v>
      </c>
      <c r="AE103" s="125">
        <f>数据!C103</f>
        <v>11.62</v>
      </c>
      <c r="AF103" s="125">
        <f>数据!D103</f>
        <v>30.37</v>
      </c>
      <c r="AG103" s="125">
        <f>数据!E103</f>
        <v>46.88</v>
      </c>
      <c r="AH103" s="125">
        <f>数据!F103</f>
        <v>21.19</v>
      </c>
      <c r="AI103" s="125">
        <f>数据!G103</f>
        <v>37.82</v>
      </c>
      <c r="AJ103" s="125">
        <f>数据!H103</f>
        <v>34.409999999999997</v>
      </c>
      <c r="AK103" s="125">
        <f>数据!I103</f>
        <v>68.12</v>
      </c>
      <c r="AL103" s="125">
        <f>数据!J103</f>
        <v>26.15</v>
      </c>
      <c r="AM103" s="125">
        <f>数据!K103</f>
        <v>26.5</v>
      </c>
      <c r="AN103" s="125">
        <f>数据!L103</f>
        <v>20.27</v>
      </c>
      <c r="AO103" s="125">
        <f>数据!M103</f>
        <v>19.75</v>
      </c>
      <c r="AP103" s="125">
        <f>数据!N103</f>
        <v>37.4</v>
      </c>
      <c r="AQ103" s="125">
        <f>数据!O103</f>
        <v>79.73</v>
      </c>
      <c r="AR103" s="125">
        <f>数据!P103</f>
        <v>40.909999999999997</v>
      </c>
      <c r="AS103" s="125">
        <f>数据!Q103</f>
        <v>25.81</v>
      </c>
      <c r="AT103" s="125">
        <f>数据!R103</f>
        <v>103.27</v>
      </c>
      <c r="AU103" s="125">
        <f>数据!S103</f>
        <v>25.73</v>
      </c>
      <c r="AV103" s="125">
        <f>数据!T103</f>
        <v>32.950000000000003</v>
      </c>
      <c r="AW103" s="125">
        <f>数据!U103</f>
        <v>36.950000000000003</v>
      </c>
      <c r="AX103" s="125">
        <f>数据!V103</f>
        <v>22.58</v>
      </c>
      <c r="AY103" s="125">
        <f>数据!W103</f>
        <v>47.12</v>
      </c>
      <c r="AZ103" s="125">
        <f>数据!X103</f>
        <v>45.21</v>
      </c>
      <c r="BA103" s="125">
        <f>数据!Y103</f>
        <v>29.97</v>
      </c>
      <c r="BB103" s="125">
        <f>数据!Z103</f>
        <v>18.48</v>
      </c>
      <c r="BC103" s="125">
        <f>数据!AA103</f>
        <v>67.180000000000007</v>
      </c>
      <c r="BD103" s="125">
        <f>数据!AB103</f>
        <v>49</v>
      </c>
      <c r="BE103" s="125">
        <f>数据!AC103</f>
        <v>17.899999999999999</v>
      </c>
      <c r="BF103" s="125">
        <f>数据!AD103</f>
        <v>43.98</v>
      </c>
      <c r="BG103" s="125">
        <f>数据!AE103</f>
        <v>36.479999999999997</v>
      </c>
    </row>
    <row r="104" spans="1:59">
      <c r="A104" s="121">
        <v>64</v>
      </c>
      <c r="B104" s="151">
        <f t="shared" si="2"/>
        <v>38201</v>
      </c>
      <c r="C104" s="127">
        <f t="shared" si="10"/>
        <v>1104.24</v>
      </c>
      <c r="D104" s="127">
        <v>17.25</v>
      </c>
      <c r="E104" s="148">
        <f t="shared" si="11"/>
        <v>2.2873325345822426E-3</v>
      </c>
      <c r="F104" s="148">
        <f t="shared" si="12"/>
        <v>6.6790352504638051E-2</v>
      </c>
      <c r="G104" s="130">
        <f t="shared" si="5"/>
        <v>4.1382473371560119E-2</v>
      </c>
      <c r="H104" s="152">
        <f t="shared" si="6"/>
        <v>2.5407879133077932E-2</v>
      </c>
      <c r="I104" s="136">
        <f t="shared" si="7"/>
        <v>-0.56097428187449216</v>
      </c>
      <c r="J104" s="136">
        <f t="shared" si="8"/>
        <v>0.56097428187449216</v>
      </c>
      <c r="K104" s="127"/>
      <c r="AB104" s="121">
        <v>103</v>
      </c>
      <c r="AC104" s="128">
        <f>数据!A104</f>
        <v>37012</v>
      </c>
      <c r="AD104" s="125">
        <f>数据!B104</f>
        <v>1255.82</v>
      </c>
      <c r="AE104" s="125">
        <f>数据!C104</f>
        <v>9.98</v>
      </c>
      <c r="AF104" s="125">
        <f>数据!D104</f>
        <v>32.97</v>
      </c>
      <c r="AG104" s="125">
        <f>数据!E104</f>
        <v>53.03</v>
      </c>
      <c r="AH104" s="125">
        <f>数据!F104</f>
        <v>20.91</v>
      </c>
      <c r="AI104" s="125">
        <f>数据!G104</f>
        <v>36.68</v>
      </c>
      <c r="AJ104" s="125">
        <f>数据!H104</f>
        <v>36.520000000000003</v>
      </c>
      <c r="AK104" s="125">
        <f>数据!I104</f>
        <v>72.88</v>
      </c>
      <c r="AL104" s="125">
        <f>数据!J104</f>
        <v>24.36</v>
      </c>
      <c r="AM104" s="125">
        <f>数据!K104</f>
        <v>29</v>
      </c>
      <c r="AN104" s="125">
        <f>数据!L104</f>
        <v>20.11</v>
      </c>
      <c r="AO104" s="125">
        <f>数据!M104</f>
        <v>20.100000000000001</v>
      </c>
      <c r="AP104" s="125">
        <f>数据!N104</f>
        <v>37.4</v>
      </c>
      <c r="AQ104" s="125">
        <f>数据!O104</f>
        <v>88.38</v>
      </c>
      <c r="AR104" s="125">
        <f>数据!P104</f>
        <v>43.52</v>
      </c>
      <c r="AS104" s="125">
        <f>数据!Q104</f>
        <v>26.38</v>
      </c>
      <c r="AT104" s="125">
        <f>数据!R104</f>
        <v>101.72</v>
      </c>
      <c r="AU104" s="125">
        <f>数据!S104</f>
        <v>23.76</v>
      </c>
      <c r="AV104" s="125">
        <f>数据!T104</f>
        <v>36.42</v>
      </c>
      <c r="AW104" s="125">
        <f>数据!U104</f>
        <v>38.76</v>
      </c>
      <c r="AX104" s="125">
        <f>数据!V104</f>
        <v>25.27</v>
      </c>
      <c r="AY104" s="125">
        <f>数据!W104</f>
        <v>48.97</v>
      </c>
      <c r="AZ104" s="125">
        <f>数据!X104</f>
        <v>45.76</v>
      </c>
      <c r="BA104" s="125">
        <f>数据!Y104</f>
        <v>28.4</v>
      </c>
      <c r="BB104" s="125">
        <f>数据!Z104</f>
        <v>24.35</v>
      </c>
      <c r="BC104" s="125">
        <f>数据!AA104</f>
        <v>67.94</v>
      </c>
      <c r="BD104" s="125">
        <f>数据!AB104</f>
        <v>50.39</v>
      </c>
      <c r="BE104" s="125">
        <f>数据!AC104</f>
        <v>18.149999999999999</v>
      </c>
      <c r="BF104" s="125">
        <f>数据!AD104</f>
        <v>46.58</v>
      </c>
      <c r="BG104" s="125">
        <f>数据!AE104</f>
        <v>37.049999999999997</v>
      </c>
    </row>
    <row r="105" spans="1:59">
      <c r="A105" s="121">
        <v>65</v>
      </c>
      <c r="B105" s="151">
        <f t="shared" si="2"/>
        <v>38169</v>
      </c>
      <c r="C105" s="127">
        <f t="shared" si="10"/>
        <v>1101.72</v>
      </c>
      <c r="D105" s="127">
        <v>16.170000000000002</v>
      </c>
      <c r="E105" s="148">
        <f t="shared" si="11"/>
        <v>-3.4290522772693732E-2</v>
      </c>
      <c r="F105" s="148">
        <f t="shared" si="12"/>
        <v>-6.1462814996925408E-3</v>
      </c>
      <c r="G105" s="130">
        <f t="shared" si="5"/>
        <v>-1.397079527234784E-2</v>
      </c>
      <c r="H105" s="152">
        <f t="shared" si="6"/>
        <v>7.8245137726552991E-3</v>
      </c>
      <c r="I105" s="136">
        <f t="shared" si="7"/>
        <v>-0.56097428187449216</v>
      </c>
      <c r="J105" s="136">
        <f t="shared" si="8"/>
        <v>0.56097428187449216</v>
      </c>
      <c r="K105" s="127"/>
      <c r="AB105" s="121">
        <v>104</v>
      </c>
      <c r="AC105" s="128">
        <f>数据!A105</f>
        <v>36983</v>
      </c>
      <c r="AD105" s="125">
        <f>数据!B105</f>
        <v>1249.46</v>
      </c>
      <c r="AE105" s="125">
        <f>数据!C105</f>
        <v>12.74</v>
      </c>
      <c r="AF105" s="125">
        <f>数据!D105</f>
        <v>33.22</v>
      </c>
      <c r="AG105" s="125">
        <f>数据!E105</f>
        <v>51.97</v>
      </c>
      <c r="AH105" s="125">
        <f>数据!F105</f>
        <v>19.579999999999998</v>
      </c>
      <c r="AI105" s="125">
        <f>数据!G105</f>
        <v>35.08</v>
      </c>
      <c r="AJ105" s="125">
        <f>数据!H105</f>
        <v>36.47</v>
      </c>
      <c r="AK105" s="125">
        <f>数据!I105</f>
        <v>77.88</v>
      </c>
      <c r="AL105" s="125">
        <f>数据!J105</f>
        <v>26.24</v>
      </c>
      <c r="AM105" s="125">
        <f>数据!K105</f>
        <v>27.74</v>
      </c>
      <c r="AN105" s="125">
        <f>数据!L105</f>
        <v>24.35</v>
      </c>
      <c r="AO105" s="125">
        <f>数据!M105</f>
        <v>20.05</v>
      </c>
      <c r="AP105" s="125">
        <f>数据!N105</f>
        <v>37.04</v>
      </c>
      <c r="AQ105" s="125">
        <f>数据!O105</f>
        <v>84.66</v>
      </c>
      <c r="AR105" s="125">
        <f>数据!P105</f>
        <v>44.62</v>
      </c>
      <c r="AS105" s="125">
        <f>数据!Q105</f>
        <v>25.58</v>
      </c>
      <c r="AT105" s="125">
        <f>数据!R105</f>
        <v>104.63</v>
      </c>
      <c r="AU105" s="125">
        <f>数据!S105</f>
        <v>27.17</v>
      </c>
      <c r="AV105" s="125">
        <f>数据!T105</f>
        <v>35.549999999999997</v>
      </c>
      <c r="AW105" s="125">
        <f>数据!U105</f>
        <v>37.78</v>
      </c>
      <c r="AX105" s="125">
        <f>数据!V105</f>
        <v>22.95</v>
      </c>
      <c r="AY105" s="125">
        <f>数据!W105</f>
        <v>48.9</v>
      </c>
      <c r="AZ105" s="125">
        <f>数据!X105</f>
        <v>44.2</v>
      </c>
      <c r="BA105" s="125">
        <f>数据!Y105</f>
        <v>27.81</v>
      </c>
      <c r="BB105" s="125">
        <f>数据!Z105</f>
        <v>28.47</v>
      </c>
      <c r="BC105" s="125">
        <f>数据!AA105</f>
        <v>64.569999999999993</v>
      </c>
      <c r="BD105" s="125">
        <f>数据!AB105</f>
        <v>48.39</v>
      </c>
      <c r="BE105" s="125">
        <f>数据!AC105</f>
        <v>18.02</v>
      </c>
      <c r="BF105" s="125">
        <f>数据!AD105</f>
        <v>46.57</v>
      </c>
      <c r="BG105" s="125">
        <f>数据!AE105</f>
        <v>36.81</v>
      </c>
    </row>
    <row r="106" spans="1:59">
      <c r="A106" s="121">
        <v>66</v>
      </c>
      <c r="B106" s="151">
        <f t="shared" ref="B106:B161" si="13">AC67</f>
        <v>38139</v>
      </c>
      <c r="C106" s="127">
        <f t="shared" si="10"/>
        <v>1140.8399999999999</v>
      </c>
      <c r="D106" s="127">
        <v>16.27</v>
      </c>
      <c r="E106" s="148">
        <f t="shared" si="11"/>
        <v>1.7989078059749364E-2</v>
      </c>
      <c r="F106" s="148">
        <f t="shared" si="12"/>
        <v>0.15965787598004288</v>
      </c>
      <c r="G106" s="130">
        <f t="shared" ref="G106:G160" si="14">$D$4+$C$4*E106</f>
        <v>6.514392496382905E-2</v>
      </c>
      <c r="H106" s="152">
        <f t="shared" ref="H106:H160" si="15">F106-G106</f>
        <v>9.4513951016213835E-2</v>
      </c>
      <c r="I106" s="136">
        <f t="shared" ref="I106:I160" si="16">-TINV($C$12,$D$7)*$C$5</f>
        <v>-0.56097428187449216</v>
      </c>
      <c r="J106" s="136">
        <f t="shared" ref="J106:J160" si="17">TINV($C$12,$D$7)*$C$5</f>
        <v>0.56097428187449216</v>
      </c>
      <c r="K106" s="127"/>
      <c r="AB106" s="121">
        <v>105</v>
      </c>
      <c r="AC106" s="128">
        <f>数据!A106</f>
        <v>36951</v>
      </c>
      <c r="AD106" s="125">
        <f>数据!B106</f>
        <v>1160.33</v>
      </c>
      <c r="AE106" s="125">
        <f>数据!C106</f>
        <v>11.03</v>
      </c>
      <c r="AF106" s="125">
        <f>数据!D106</f>
        <v>32.26</v>
      </c>
      <c r="AG106" s="125">
        <f>数据!E106</f>
        <v>46.85</v>
      </c>
      <c r="AH106" s="125">
        <f>数据!F106</f>
        <v>19.14</v>
      </c>
      <c r="AI106" s="125">
        <f>数据!G106</f>
        <v>32.11</v>
      </c>
      <c r="AJ106" s="125">
        <f>数据!H106</f>
        <v>33.159999999999997</v>
      </c>
      <c r="AK106" s="125">
        <f>数据!I106</f>
        <v>71.930000000000007</v>
      </c>
      <c r="AL106" s="125">
        <f>数据!J106</f>
        <v>25.69</v>
      </c>
      <c r="AM106" s="125">
        <f>数据!K106</f>
        <v>26.23</v>
      </c>
      <c r="AN106" s="125">
        <f>数据!L106</f>
        <v>22.99</v>
      </c>
      <c r="AO106" s="125">
        <f>数据!M106</f>
        <v>18.75</v>
      </c>
      <c r="AP106" s="125">
        <f>数据!N106</f>
        <v>31.95</v>
      </c>
      <c r="AQ106" s="125">
        <f>数据!O106</f>
        <v>78.989999999999995</v>
      </c>
      <c r="AR106" s="125">
        <f>数据!P106</f>
        <v>40.74</v>
      </c>
      <c r="AS106" s="125">
        <f>数据!Q106</f>
        <v>28.14</v>
      </c>
      <c r="AT106" s="125">
        <f>数据!R106</f>
        <v>87.4</v>
      </c>
      <c r="AU106" s="125">
        <f>数据!S106</f>
        <v>23.13</v>
      </c>
      <c r="AV106" s="125">
        <f>数据!T106</f>
        <v>33</v>
      </c>
      <c r="AW106" s="125">
        <f>数据!U106</f>
        <v>36.93</v>
      </c>
      <c r="AX106" s="125">
        <f>数据!V106</f>
        <v>22.16</v>
      </c>
      <c r="AY106" s="125">
        <f>数据!W106</f>
        <v>42.69</v>
      </c>
      <c r="AZ106" s="125">
        <f>数据!X106</f>
        <v>37.479999999999997</v>
      </c>
      <c r="BA106" s="125">
        <f>数据!Y106</f>
        <v>22.45</v>
      </c>
      <c r="BB106" s="125">
        <f>数据!Z106</f>
        <v>19.989999999999998</v>
      </c>
      <c r="BC106" s="125">
        <f>数据!AA106</f>
        <v>67.47</v>
      </c>
      <c r="BD106" s="125">
        <f>数据!AB106</f>
        <v>48.08</v>
      </c>
      <c r="BE106" s="125">
        <f>数据!AC106</f>
        <v>18.98</v>
      </c>
      <c r="BF106" s="125">
        <f>数据!AD106</f>
        <v>45.45</v>
      </c>
      <c r="BG106" s="125">
        <f>数据!AE106</f>
        <v>33.65</v>
      </c>
    </row>
    <row r="107" spans="1:59">
      <c r="A107" s="121">
        <v>67</v>
      </c>
      <c r="B107" s="151">
        <f t="shared" si="13"/>
        <v>38110</v>
      </c>
      <c r="C107" s="127">
        <f t="shared" si="10"/>
        <v>1120.68</v>
      </c>
      <c r="D107" s="127">
        <v>14.03</v>
      </c>
      <c r="E107" s="148">
        <f t="shared" si="11"/>
        <v>1.2083446220536587E-2</v>
      </c>
      <c r="F107" s="148">
        <f t="shared" si="12"/>
        <v>8.8440651667959669E-2</v>
      </c>
      <c r="G107" s="130">
        <f t="shared" si="14"/>
        <v>5.6206932268061678E-2</v>
      </c>
      <c r="H107" s="152">
        <f t="shared" si="15"/>
        <v>3.2233719399897991E-2</v>
      </c>
      <c r="I107" s="136">
        <f t="shared" si="16"/>
        <v>-0.56097428187449216</v>
      </c>
      <c r="J107" s="136">
        <f t="shared" si="17"/>
        <v>0.56097428187449216</v>
      </c>
      <c r="K107" s="127"/>
      <c r="AB107" s="121">
        <v>106</v>
      </c>
      <c r="AC107" s="128">
        <f>数据!A107</f>
        <v>36923</v>
      </c>
      <c r="AD107" s="125">
        <f>数据!B107</f>
        <v>1239.94</v>
      </c>
      <c r="AE107" s="125">
        <f>数据!C107</f>
        <v>9.1199999999999992</v>
      </c>
      <c r="AF107" s="125">
        <f>数据!D107</f>
        <v>34.270000000000003</v>
      </c>
      <c r="AG107" s="125">
        <f>数据!E107</f>
        <v>52.31</v>
      </c>
      <c r="AH107" s="125">
        <f>数据!F107</f>
        <v>17.73</v>
      </c>
      <c r="AI107" s="125">
        <f>数据!G107</f>
        <v>35.1</v>
      </c>
      <c r="AJ107" s="125">
        <f>数据!H107</f>
        <v>32.35</v>
      </c>
      <c r="AK107" s="125">
        <f>数据!I107</f>
        <v>78.88</v>
      </c>
      <c r="AL107" s="125">
        <f>数据!J107</f>
        <v>21.87</v>
      </c>
      <c r="AM107" s="125">
        <f>数据!K107</f>
        <v>28.38</v>
      </c>
      <c r="AN107" s="125">
        <f>数据!L107</f>
        <v>22.73</v>
      </c>
      <c r="AO107" s="125">
        <f>数据!M107</f>
        <v>19.920000000000002</v>
      </c>
      <c r="AP107" s="125">
        <f>数据!N107</f>
        <v>35.369999999999997</v>
      </c>
      <c r="AQ107" s="125">
        <f>数据!O107</f>
        <v>85.16</v>
      </c>
      <c r="AR107" s="125">
        <f>数据!P107</f>
        <v>44.3</v>
      </c>
      <c r="AS107" s="125">
        <f>数据!Q107</f>
        <v>25.88</v>
      </c>
      <c r="AT107" s="125">
        <f>数据!R107</f>
        <v>90.79</v>
      </c>
      <c r="AU107" s="125">
        <f>数据!S107</f>
        <v>25.1</v>
      </c>
      <c r="AV107" s="125">
        <f>数据!T107</f>
        <v>34.29</v>
      </c>
      <c r="AW107" s="125">
        <f>数据!U107</f>
        <v>43.21</v>
      </c>
      <c r="AX107" s="125">
        <f>数据!V107</f>
        <v>24.53</v>
      </c>
      <c r="AY107" s="125">
        <f>数据!W107</f>
        <v>46.32</v>
      </c>
      <c r="AZ107" s="125">
        <f>数据!X107</f>
        <v>45.63</v>
      </c>
      <c r="BA107" s="125">
        <f>数据!Y107</f>
        <v>24.22</v>
      </c>
      <c r="BB107" s="125">
        <f>数据!Z107</f>
        <v>18.14</v>
      </c>
      <c r="BC107" s="125">
        <f>数据!AA107</f>
        <v>66.2</v>
      </c>
      <c r="BD107" s="125">
        <f>数据!AB107</f>
        <v>47.76</v>
      </c>
      <c r="BE107" s="125">
        <f>数据!AC107</f>
        <v>19.04</v>
      </c>
      <c r="BF107" s="125">
        <f>数据!AD107</f>
        <v>45.02</v>
      </c>
      <c r="BG107" s="125">
        <f>数据!AE107</f>
        <v>33.67</v>
      </c>
    </row>
    <row r="108" spans="1:59">
      <c r="A108" s="121">
        <v>68</v>
      </c>
      <c r="B108" s="151">
        <f t="shared" si="13"/>
        <v>38078</v>
      </c>
      <c r="C108" s="127">
        <f t="shared" si="10"/>
        <v>1107.3</v>
      </c>
      <c r="D108" s="127">
        <v>12.89</v>
      </c>
      <c r="E108" s="148">
        <f t="shared" si="11"/>
        <v>-1.6790829419024988E-2</v>
      </c>
      <c r="F108" s="148">
        <f t="shared" si="12"/>
        <v>-4.6597633136094552E-2</v>
      </c>
      <c r="G108" s="130">
        <f t="shared" si="14"/>
        <v>1.2511490778987493E-2</v>
      </c>
      <c r="H108" s="152">
        <f t="shared" si="15"/>
        <v>-5.9109123915082044E-2</v>
      </c>
      <c r="I108" s="136">
        <f t="shared" si="16"/>
        <v>-0.56097428187449216</v>
      </c>
      <c r="J108" s="136">
        <f t="shared" si="17"/>
        <v>0.56097428187449216</v>
      </c>
      <c r="K108" s="127"/>
      <c r="AB108" s="121">
        <v>107</v>
      </c>
      <c r="AC108" s="128">
        <f>数据!A108</f>
        <v>36893</v>
      </c>
      <c r="AD108" s="125">
        <f>数据!B108</f>
        <v>1366.01</v>
      </c>
      <c r="AE108" s="125">
        <f>数据!C108</f>
        <v>10.81</v>
      </c>
      <c r="AF108" s="125">
        <f>数据!D108</f>
        <v>36.79</v>
      </c>
      <c r="AG108" s="125">
        <f>数据!E108</f>
        <v>49.05</v>
      </c>
      <c r="AH108" s="125">
        <f>数据!F108</f>
        <v>18.61</v>
      </c>
      <c r="AI108" s="125">
        <f>数据!G108</f>
        <v>39.85</v>
      </c>
      <c r="AJ108" s="125">
        <f>数据!H108</f>
        <v>31.21</v>
      </c>
      <c r="AK108" s="125">
        <f>数据!I108</f>
        <v>93.36</v>
      </c>
      <c r="AL108" s="125">
        <f>数据!J108</f>
        <v>26.12</v>
      </c>
      <c r="AM108" s="125">
        <f>数据!K108</f>
        <v>27.93</v>
      </c>
      <c r="AN108" s="125">
        <f>数据!L108</f>
        <v>23.05</v>
      </c>
      <c r="AO108" s="125">
        <f>数据!M108</f>
        <v>21.61</v>
      </c>
      <c r="AP108" s="125">
        <f>数据!N108</f>
        <v>34.97</v>
      </c>
      <c r="AQ108" s="125">
        <f>数据!O108</f>
        <v>105.58</v>
      </c>
      <c r="AR108" s="125">
        <f>数据!P108</f>
        <v>51.76</v>
      </c>
      <c r="AS108" s="125">
        <f>数据!Q108</f>
        <v>33.06</v>
      </c>
      <c r="AT108" s="125">
        <f>数据!R108</f>
        <v>101.67</v>
      </c>
      <c r="AU108" s="125">
        <f>数据!S108</f>
        <v>32.5</v>
      </c>
      <c r="AV108" s="125">
        <f>数据!T108</f>
        <v>40.409999999999997</v>
      </c>
      <c r="AW108" s="125">
        <f>数据!U108</f>
        <v>47.26</v>
      </c>
      <c r="AX108" s="125">
        <f>数据!V108</f>
        <v>24.49</v>
      </c>
      <c r="AY108" s="125">
        <f>数据!W108</f>
        <v>45.22</v>
      </c>
      <c r="AZ108" s="125">
        <f>数据!X108</f>
        <v>59.41</v>
      </c>
      <c r="BA108" s="125">
        <f>数据!Y108</f>
        <v>25.06</v>
      </c>
      <c r="BB108" s="125">
        <f>数据!Z108</f>
        <v>28.32</v>
      </c>
      <c r="BC108" s="125">
        <f>数据!AA108</f>
        <v>64.78</v>
      </c>
      <c r="BD108" s="125">
        <f>数据!AB108</f>
        <v>52.13</v>
      </c>
      <c r="BE108" s="125">
        <f>数据!AC108</f>
        <v>19.760000000000002</v>
      </c>
      <c r="BF108" s="125">
        <f>数据!AD108</f>
        <v>51.05</v>
      </c>
      <c r="BG108" s="125">
        <f>数据!AE108</f>
        <v>34.78</v>
      </c>
    </row>
    <row r="109" spans="1:59">
      <c r="A109" s="121">
        <v>69</v>
      </c>
      <c r="B109" s="151">
        <f t="shared" si="13"/>
        <v>38047</v>
      </c>
      <c r="C109" s="127">
        <f t="shared" si="10"/>
        <v>1126.21</v>
      </c>
      <c r="D109" s="127">
        <v>13.52</v>
      </c>
      <c r="E109" s="148">
        <f t="shared" si="11"/>
        <v>-1.6358935839432598E-2</v>
      </c>
      <c r="F109" s="148">
        <f t="shared" si="12"/>
        <v>0.13043478260869557</v>
      </c>
      <c r="G109" s="130">
        <f t="shared" si="14"/>
        <v>1.316507533543362E-2</v>
      </c>
      <c r="H109" s="152">
        <f t="shared" si="15"/>
        <v>0.11726970727326194</v>
      </c>
      <c r="I109" s="136">
        <f t="shared" si="16"/>
        <v>-0.56097428187449216</v>
      </c>
      <c r="J109" s="136">
        <f t="shared" si="17"/>
        <v>0.56097428187449216</v>
      </c>
      <c r="K109" s="127"/>
      <c r="AB109" s="121">
        <v>108</v>
      </c>
      <c r="AC109" s="128">
        <f>数据!A109</f>
        <v>36861</v>
      </c>
      <c r="AD109" s="125">
        <f>数据!B109</f>
        <v>1320.28</v>
      </c>
      <c r="AE109" s="125">
        <f>数据!C109</f>
        <v>7.44</v>
      </c>
      <c r="AF109" s="125">
        <f>数据!D109</f>
        <v>42.84</v>
      </c>
      <c r="AG109" s="125">
        <f>数据!E109</f>
        <v>55.34</v>
      </c>
      <c r="AH109" s="125">
        <f>数据!F109</f>
        <v>15.87</v>
      </c>
      <c r="AI109" s="125">
        <f>数据!G109</f>
        <v>36.35</v>
      </c>
      <c r="AJ109" s="125">
        <f>数据!H109</f>
        <v>31.65</v>
      </c>
      <c r="AK109" s="125">
        <f>数据!I109</f>
        <v>79.900000000000006</v>
      </c>
      <c r="AL109" s="125">
        <f>数据!J109</f>
        <v>17.440000000000001</v>
      </c>
      <c r="AM109" s="125">
        <f>数据!K109</f>
        <v>26.54</v>
      </c>
      <c r="AN109" s="125">
        <f>数据!L109</f>
        <v>18.96</v>
      </c>
      <c r="AO109" s="125">
        <f>数据!M109</f>
        <v>20.99</v>
      </c>
      <c r="AP109" s="125">
        <f>数据!N109</f>
        <v>36.46</v>
      </c>
      <c r="AQ109" s="125">
        <f>数据!O109</f>
        <v>99.15</v>
      </c>
      <c r="AR109" s="125">
        <f>数据!P109</f>
        <v>49.03</v>
      </c>
      <c r="AS109" s="125">
        <f>数据!Q109</f>
        <v>28.32</v>
      </c>
      <c r="AT109" s="125">
        <f>数据!R109</f>
        <v>77.16</v>
      </c>
      <c r="AU109" s="125">
        <f>数据!S109</f>
        <v>26.41</v>
      </c>
      <c r="AV109" s="125">
        <f>数据!T109</f>
        <v>33.15</v>
      </c>
      <c r="AW109" s="125">
        <f>数据!U109</f>
        <v>49.66</v>
      </c>
      <c r="AX109" s="125">
        <f>数据!V109</f>
        <v>28.37</v>
      </c>
      <c r="AY109" s="125">
        <f>数据!W109</f>
        <v>49.25</v>
      </c>
      <c r="AZ109" s="125">
        <f>数据!X109</f>
        <v>55.37</v>
      </c>
      <c r="BA109" s="125">
        <f>数据!Y109</f>
        <v>17.809999999999999</v>
      </c>
      <c r="BB109" s="125">
        <f>数据!Z109</f>
        <v>35.86</v>
      </c>
      <c r="BC109" s="125">
        <f>数据!AA109</f>
        <v>59.87</v>
      </c>
      <c r="BD109" s="125">
        <f>数据!AB109</f>
        <v>49.48</v>
      </c>
      <c r="BE109" s="125">
        <f>数据!AC109</f>
        <v>21.26</v>
      </c>
      <c r="BF109" s="125">
        <f>数据!AD109</f>
        <v>47.75</v>
      </c>
      <c r="BG109" s="125">
        <f>数据!AE109</f>
        <v>35.93</v>
      </c>
    </row>
    <row r="110" spans="1:59">
      <c r="A110" s="121">
        <v>70</v>
      </c>
      <c r="B110" s="151">
        <f t="shared" si="13"/>
        <v>38019</v>
      </c>
      <c r="C110" s="127">
        <f t="shared" si="10"/>
        <v>1144.94</v>
      </c>
      <c r="D110" s="127">
        <v>11.96</v>
      </c>
      <c r="E110" s="148">
        <f t="shared" si="11"/>
        <v>1.2209029908144986E-2</v>
      </c>
      <c r="F110" s="148">
        <f t="shared" si="12"/>
        <v>6.0283687943262443E-2</v>
      </c>
      <c r="G110" s="130">
        <f t="shared" si="14"/>
        <v>5.6396978063231566E-2</v>
      </c>
      <c r="H110" s="152">
        <f t="shared" si="15"/>
        <v>3.8867098800308766E-3</v>
      </c>
      <c r="I110" s="136">
        <f t="shared" si="16"/>
        <v>-0.56097428187449216</v>
      </c>
      <c r="J110" s="136">
        <f t="shared" si="17"/>
        <v>0.56097428187449216</v>
      </c>
      <c r="K110" s="127"/>
      <c r="AB110" s="121">
        <v>109</v>
      </c>
      <c r="AC110" s="128">
        <f>数据!A110</f>
        <v>36831</v>
      </c>
      <c r="AD110" s="125">
        <f>数据!B110</f>
        <v>1314.95</v>
      </c>
      <c r="AE110" s="125">
        <f>数据!C110</f>
        <v>8.25</v>
      </c>
      <c r="AF110" s="125">
        <f>数据!D110</f>
        <v>42.84</v>
      </c>
      <c r="AG110" s="125">
        <f>数据!E110</f>
        <v>57.9</v>
      </c>
      <c r="AH110" s="125">
        <f>数据!F110</f>
        <v>13.81</v>
      </c>
      <c r="AI110" s="125">
        <f>数据!G110</f>
        <v>35.46</v>
      </c>
      <c r="AJ110" s="125">
        <f>数据!H110</f>
        <v>30.68</v>
      </c>
      <c r="AK110" s="125">
        <f>数据!I110</f>
        <v>68.83</v>
      </c>
      <c r="AL110" s="125">
        <f>数据!J110</f>
        <v>19.25</v>
      </c>
      <c r="AM110" s="125">
        <f>数据!K110</f>
        <v>26.36</v>
      </c>
      <c r="AN110" s="125">
        <f>数据!L110</f>
        <v>18.399999999999999</v>
      </c>
      <c r="AO110" s="125">
        <f>数据!M110</f>
        <v>20.59</v>
      </c>
      <c r="AP110" s="125">
        <f>数据!N110</f>
        <v>37.57</v>
      </c>
      <c r="AQ110" s="125">
        <f>数据!O110</f>
        <v>76.14</v>
      </c>
      <c r="AR110" s="125">
        <f>数据!P110</f>
        <v>44.9</v>
      </c>
      <c r="AS110" s="125">
        <f>数据!Q110</f>
        <v>28.3</v>
      </c>
      <c r="AT110" s="125">
        <f>数据!R110</f>
        <v>84.87</v>
      </c>
      <c r="AU110" s="125">
        <f>数据!S110</f>
        <v>33.43</v>
      </c>
      <c r="AV110" s="125">
        <f>数据!T110</f>
        <v>26.91</v>
      </c>
      <c r="AW110" s="125">
        <f>数据!U110</f>
        <v>51.04</v>
      </c>
      <c r="AX110" s="125">
        <f>数据!V110</f>
        <v>26.59</v>
      </c>
      <c r="AY110" s="125">
        <f>数据!W110</f>
        <v>40.82</v>
      </c>
      <c r="AZ110" s="125">
        <f>数据!X110</f>
        <v>44.28</v>
      </c>
      <c r="BA110" s="125">
        <f>数据!Y110</f>
        <v>23.55</v>
      </c>
      <c r="BB110" s="125">
        <f>数据!Z110</f>
        <v>35.24</v>
      </c>
      <c r="BC110" s="125">
        <f>数据!AA110</f>
        <v>67.77</v>
      </c>
      <c r="BD110" s="125">
        <f>数据!AB110</f>
        <v>51.11</v>
      </c>
      <c r="BE110" s="125">
        <f>数据!AC110</f>
        <v>18.11</v>
      </c>
      <c r="BF110" s="125">
        <f>数据!AD110</f>
        <v>46.84</v>
      </c>
      <c r="BG110" s="125">
        <f>数据!AE110</f>
        <v>36.369999999999997</v>
      </c>
    </row>
    <row r="111" spans="1:59">
      <c r="A111" s="121">
        <v>71</v>
      </c>
      <c r="B111" s="151">
        <f t="shared" si="13"/>
        <v>37988</v>
      </c>
      <c r="C111" s="127">
        <f t="shared" si="10"/>
        <v>1131.1300000000001</v>
      </c>
      <c r="D111" s="127">
        <v>11.28</v>
      </c>
      <c r="E111" s="148">
        <f t="shared" si="11"/>
        <v>1.7276422764227695E-2</v>
      </c>
      <c r="F111" s="148">
        <f t="shared" si="12"/>
        <v>5.5191768007483599E-2</v>
      </c>
      <c r="G111" s="130">
        <f t="shared" si="14"/>
        <v>6.4065463701075132E-2</v>
      </c>
      <c r="H111" s="152">
        <f t="shared" si="15"/>
        <v>-8.8736956935915323E-3</v>
      </c>
      <c r="I111" s="136">
        <f t="shared" si="16"/>
        <v>-0.56097428187449216</v>
      </c>
      <c r="J111" s="136">
        <f t="shared" si="17"/>
        <v>0.56097428187449216</v>
      </c>
      <c r="K111" s="127"/>
      <c r="AB111" s="121">
        <v>110</v>
      </c>
      <c r="AC111" s="128">
        <f>数据!A111</f>
        <v>36801</v>
      </c>
      <c r="AD111" s="125">
        <f>数据!B111</f>
        <v>1429.4</v>
      </c>
      <c r="AE111" s="125">
        <f>数据!C111</f>
        <v>9.7799999999999994</v>
      </c>
      <c r="AF111" s="125">
        <f>数据!D111</f>
        <v>46.79</v>
      </c>
      <c r="AG111" s="125">
        <f>数据!E111</f>
        <v>56.73</v>
      </c>
      <c r="AH111" s="125">
        <f>数据!F111</f>
        <v>16.39</v>
      </c>
      <c r="AI111" s="125">
        <f>数据!G111</f>
        <v>37.369999999999997</v>
      </c>
      <c r="AJ111" s="125">
        <f>数据!H111</f>
        <v>30.54</v>
      </c>
      <c r="AK111" s="125">
        <f>数据!I111</f>
        <v>78.59</v>
      </c>
      <c r="AL111" s="125">
        <f>数据!J111</f>
        <v>29.5</v>
      </c>
      <c r="AM111" s="125">
        <f>数据!K111</f>
        <v>32.619999999999997</v>
      </c>
      <c r="AN111" s="125">
        <f>数据!L111</f>
        <v>21.12</v>
      </c>
      <c r="AO111" s="125">
        <f>数据!M111</f>
        <v>22.18</v>
      </c>
      <c r="AP111" s="125">
        <f>数据!N111</f>
        <v>41.55</v>
      </c>
      <c r="AQ111" s="125">
        <f>数据!O111</f>
        <v>92.54</v>
      </c>
      <c r="AR111" s="125">
        <f>数据!P111</f>
        <v>48.03</v>
      </c>
      <c r="AS111" s="125">
        <f>数据!Q111</f>
        <v>41.61</v>
      </c>
      <c r="AT111" s="125">
        <f>数据!R111</f>
        <v>89.3</v>
      </c>
      <c r="AU111" s="125">
        <f>数据!S111</f>
        <v>39.51</v>
      </c>
      <c r="AV111" s="125">
        <f>数据!T111</f>
        <v>33.19</v>
      </c>
      <c r="AW111" s="125">
        <f>数据!U111</f>
        <v>49.06</v>
      </c>
      <c r="AX111" s="125">
        <f>数据!V111</f>
        <v>25.7</v>
      </c>
      <c r="AY111" s="125">
        <f>数据!W111</f>
        <v>39.25</v>
      </c>
      <c r="AZ111" s="125">
        <f>数据!X111</f>
        <v>56.11</v>
      </c>
      <c r="BA111" s="125">
        <f>数据!Y111</f>
        <v>28.27</v>
      </c>
      <c r="BB111" s="125">
        <f>数据!Z111</f>
        <v>35.24</v>
      </c>
      <c r="BC111" s="125">
        <f>数据!AA111</f>
        <v>76.209999999999994</v>
      </c>
      <c r="BD111" s="125">
        <f>数据!AB111</f>
        <v>51.02</v>
      </c>
      <c r="BE111" s="125">
        <f>数据!AC111</f>
        <v>17.59</v>
      </c>
      <c r="BF111" s="125">
        <f>数据!AD111</f>
        <v>40.729999999999997</v>
      </c>
      <c r="BG111" s="125">
        <f>数据!AE111</f>
        <v>36.68</v>
      </c>
    </row>
    <row r="112" spans="1:59">
      <c r="A112" s="121">
        <v>72</v>
      </c>
      <c r="B112" s="151">
        <f t="shared" si="13"/>
        <v>37956</v>
      </c>
      <c r="C112" s="127">
        <f t="shared" si="10"/>
        <v>1111.92</v>
      </c>
      <c r="D112" s="127">
        <v>10.69</v>
      </c>
      <c r="E112" s="148">
        <f t="shared" si="11"/>
        <v>5.0765450765450693E-2</v>
      </c>
      <c r="F112" s="148">
        <f t="shared" si="12"/>
        <v>2.2966507177033524E-2</v>
      </c>
      <c r="G112" s="130">
        <f t="shared" si="14"/>
        <v>0.11474440996521856</v>
      </c>
      <c r="H112" s="152">
        <f t="shared" si="15"/>
        <v>-9.177790278818504E-2</v>
      </c>
      <c r="I112" s="136">
        <f t="shared" si="16"/>
        <v>-0.56097428187449216</v>
      </c>
      <c r="J112" s="136">
        <f t="shared" si="17"/>
        <v>0.56097428187449216</v>
      </c>
      <c r="K112" s="127"/>
      <c r="AB112" s="121">
        <v>111</v>
      </c>
      <c r="AC112" s="128">
        <f>数据!A112</f>
        <v>36770</v>
      </c>
      <c r="AD112" s="125">
        <f>数据!B112</f>
        <v>1436.51</v>
      </c>
      <c r="AE112" s="125">
        <f>数据!C112</f>
        <v>12.88</v>
      </c>
      <c r="AF112" s="125">
        <f>数据!D112</f>
        <v>47.31</v>
      </c>
      <c r="AG112" s="125">
        <f>数据!E112</f>
        <v>53.96</v>
      </c>
      <c r="AH112" s="125">
        <f>数据!F112</f>
        <v>17.86</v>
      </c>
      <c r="AI112" s="125">
        <f>数据!G112</f>
        <v>38.39</v>
      </c>
      <c r="AJ112" s="125">
        <f>数据!H112</f>
        <v>31.7</v>
      </c>
      <c r="AK112" s="125">
        <f>数据!I112</f>
        <v>78.83</v>
      </c>
      <c r="AL112" s="125">
        <f>数据!J112</f>
        <v>30.81</v>
      </c>
      <c r="AM112" s="125">
        <f>数据!K112</f>
        <v>34.840000000000003</v>
      </c>
      <c r="AN112" s="125">
        <f>数据!L112</f>
        <v>20.38</v>
      </c>
      <c r="AO112" s="125">
        <f>数据!M112</f>
        <v>22.54</v>
      </c>
      <c r="AP112" s="125">
        <f>数据!N112</f>
        <v>43.82</v>
      </c>
      <c r="AQ112" s="125">
        <f>数据!O112</f>
        <v>105.62</v>
      </c>
      <c r="AR112" s="125">
        <f>数据!P112</f>
        <v>47.56</v>
      </c>
      <c r="AS112" s="125">
        <f>数据!Q112</f>
        <v>43.4</v>
      </c>
      <c r="AT112" s="125">
        <f>数据!R112</f>
        <v>102.1</v>
      </c>
      <c r="AU112" s="125">
        <f>数据!S112</f>
        <v>36.49</v>
      </c>
      <c r="AV112" s="125">
        <f>数据!T112</f>
        <v>33.47</v>
      </c>
      <c r="AW112" s="125">
        <f>数据!U112</f>
        <v>44.8</v>
      </c>
      <c r="AX112" s="125">
        <f>数据!V112</f>
        <v>25.03</v>
      </c>
      <c r="AY112" s="125">
        <f>数据!W112</f>
        <v>37.01</v>
      </c>
      <c r="AZ112" s="125">
        <f>数据!X112</f>
        <v>63.75</v>
      </c>
      <c r="BA112" s="125">
        <f>数据!Y112</f>
        <v>24.76</v>
      </c>
      <c r="BB112" s="125">
        <f>数据!Z112</f>
        <v>33.700000000000003</v>
      </c>
      <c r="BC112" s="125">
        <f>数据!AA112</f>
        <v>74.66</v>
      </c>
      <c r="BD112" s="125">
        <f>数据!AB112</f>
        <v>47.35</v>
      </c>
      <c r="BE112" s="125">
        <f>数据!AC112</f>
        <v>17.45</v>
      </c>
      <c r="BF112" s="125">
        <f>数据!AD112</f>
        <v>43.2</v>
      </c>
      <c r="BG112" s="125">
        <f>数据!AE112</f>
        <v>36.65</v>
      </c>
    </row>
    <row r="113" spans="1:59">
      <c r="A113" s="121">
        <v>73</v>
      </c>
      <c r="B113" s="151">
        <f t="shared" si="13"/>
        <v>37928</v>
      </c>
      <c r="C113" s="127">
        <f t="shared" si="10"/>
        <v>1058.2</v>
      </c>
      <c r="D113" s="127">
        <v>10.45</v>
      </c>
      <c r="E113" s="148">
        <f t="shared" si="11"/>
        <v>7.1285131006653124E-3</v>
      </c>
      <c r="F113" s="148">
        <f t="shared" si="12"/>
        <v>-8.6538461538461564E-2</v>
      </c>
      <c r="G113" s="130">
        <f t="shared" si="14"/>
        <v>4.8708631949664544E-2</v>
      </c>
      <c r="H113" s="152">
        <f t="shared" si="15"/>
        <v>-0.13524709348812611</v>
      </c>
      <c r="I113" s="136">
        <f t="shared" si="16"/>
        <v>-0.56097428187449216</v>
      </c>
      <c r="J113" s="136">
        <f t="shared" si="17"/>
        <v>0.56097428187449216</v>
      </c>
      <c r="K113" s="127"/>
      <c r="AB113" s="121">
        <v>112</v>
      </c>
      <c r="AC113" s="128">
        <f>数据!A113</f>
        <v>36739</v>
      </c>
      <c r="AD113" s="125">
        <f>数据!B113</f>
        <v>1517.68</v>
      </c>
      <c r="AE113" s="125">
        <f>数据!C113</f>
        <v>30.47</v>
      </c>
      <c r="AF113" s="125">
        <f>数据!D113</f>
        <v>45.97</v>
      </c>
      <c r="AG113" s="125">
        <f>数据!E113</f>
        <v>44.88</v>
      </c>
      <c r="AH113" s="125">
        <f>数据!F113</f>
        <v>18.27</v>
      </c>
      <c r="AI113" s="125">
        <f>数据!G113</f>
        <v>41.46</v>
      </c>
      <c r="AJ113" s="125">
        <f>数据!H113</f>
        <v>31.43</v>
      </c>
      <c r="AK113" s="125">
        <f>数据!I113</f>
        <v>82.88</v>
      </c>
      <c r="AL113" s="125">
        <f>数据!J113</f>
        <v>43.63</v>
      </c>
      <c r="AM113" s="125">
        <f>数据!K113</f>
        <v>35.479999999999997</v>
      </c>
      <c r="AN113" s="125">
        <f>数据!L113</f>
        <v>19.329999999999998</v>
      </c>
      <c r="AO113" s="125">
        <f>数据!M113</f>
        <v>23.53</v>
      </c>
      <c r="AP113" s="125">
        <f>数据!N113</f>
        <v>44.34</v>
      </c>
      <c r="AQ113" s="125">
        <f>数据!O113</f>
        <v>119.92</v>
      </c>
      <c r="AR113" s="125">
        <f>数据!P113</f>
        <v>48.25</v>
      </c>
      <c r="AS113" s="125">
        <f>数据!Q113</f>
        <v>53.9</v>
      </c>
      <c r="AT113" s="125">
        <f>数据!R113</f>
        <v>119.69</v>
      </c>
      <c r="AU113" s="125">
        <f>数据!S113</f>
        <v>65.739999999999995</v>
      </c>
      <c r="AV113" s="125">
        <f>数据!T113</f>
        <v>40.49</v>
      </c>
      <c r="AW113" s="125">
        <f>数据!U113</f>
        <v>42.64</v>
      </c>
      <c r="AX113" s="125">
        <f>数据!V113</f>
        <v>24.78</v>
      </c>
      <c r="AY113" s="125">
        <f>数据!W113</f>
        <v>37.78</v>
      </c>
      <c r="AZ113" s="125">
        <f>数据!X113</f>
        <v>75</v>
      </c>
      <c r="BA113" s="125">
        <f>数据!Y113</f>
        <v>28.66</v>
      </c>
      <c r="BB113" s="125">
        <f>数据!Z113</f>
        <v>36.89</v>
      </c>
      <c r="BC113" s="125">
        <f>数据!AA113</f>
        <v>82.76</v>
      </c>
      <c r="BD113" s="125">
        <f>数据!AB113</f>
        <v>46.56</v>
      </c>
      <c r="BE113" s="125">
        <f>数据!AC113</f>
        <v>16.41</v>
      </c>
      <c r="BF113" s="125">
        <f>数据!AD113</f>
        <v>42.7</v>
      </c>
      <c r="BG113" s="125">
        <f>数据!AE113</f>
        <v>33.58</v>
      </c>
    </row>
    <row r="114" spans="1:59">
      <c r="A114" s="121">
        <v>74</v>
      </c>
      <c r="B114" s="151">
        <f t="shared" si="13"/>
        <v>37895</v>
      </c>
      <c r="C114" s="127">
        <f t="shared" si="10"/>
        <v>1050.71</v>
      </c>
      <c r="D114" s="127">
        <v>11.44</v>
      </c>
      <c r="E114" s="148">
        <f t="shared" si="11"/>
        <v>5.4961494824141255E-2</v>
      </c>
      <c r="F114" s="148">
        <f t="shared" si="12"/>
        <v>0.10424710424710426</v>
      </c>
      <c r="G114" s="130">
        <f t="shared" si="14"/>
        <v>0.12109428346302779</v>
      </c>
      <c r="H114" s="152">
        <f t="shared" si="15"/>
        <v>-1.6847179215923533E-2</v>
      </c>
      <c r="I114" s="136">
        <f t="shared" si="16"/>
        <v>-0.56097428187449216</v>
      </c>
      <c r="J114" s="136">
        <f t="shared" si="17"/>
        <v>0.56097428187449216</v>
      </c>
      <c r="K114" s="127"/>
      <c r="AB114" s="121">
        <v>113</v>
      </c>
      <c r="AC114" s="128">
        <f>数据!A114</f>
        <v>36710</v>
      </c>
      <c r="AD114" s="125">
        <f>数据!B114</f>
        <v>1430.83</v>
      </c>
      <c r="AE114" s="125">
        <f>数据!C114</f>
        <v>25.41</v>
      </c>
      <c r="AF114" s="125">
        <f>数据!D114</f>
        <v>44.15</v>
      </c>
      <c r="AG114" s="125">
        <f>数据!E114</f>
        <v>40.72</v>
      </c>
      <c r="AH114" s="125">
        <f>数据!F114</f>
        <v>16</v>
      </c>
      <c r="AI114" s="125">
        <f>数据!G114</f>
        <v>37.450000000000003</v>
      </c>
      <c r="AJ114" s="125">
        <f>数据!H114</f>
        <v>29.14</v>
      </c>
      <c r="AK114" s="125">
        <f>数据!I114</f>
        <v>85.02</v>
      </c>
      <c r="AL114" s="125">
        <f>数据!J114</f>
        <v>43.94</v>
      </c>
      <c r="AM114" s="125">
        <f>数据!K114</f>
        <v>35.119999999999997</v>
      </c>
      <c r="AN114" s="125">
        <f>数据!L114</f>
        <v>21.29</v>
      </c>
      <c r="AO114" s="125">
        <f>数据!M114</f>
        <v>22.31</v>
      </c>
      <c r="AP114" s="125">
        <f>数据!N114</f>
        <v>39.090000000000003</v>
      </c>
      <c r="AQ114" s="125">
        <f>数据!O114</f>
        <v>91.39</v>
      </c>
      <c r="AR114" s="125">
        <f>数据!P114</f>
        <v>45.64</v>
      </c>
      <c r="AS114" s="125">
        <f>数据!Q114</f>
        <v>48.81</v>
      </c>
      <c r="AT114" s="125">
        <f>数据!R114</f>
        <v>101.65</v>
      </c>
      <c r="AU114" s="125">
        <f>数据!S114</f>
        <v>58.59</v>
      </c>
      <c r="AV114" s="125">
        <f>数据!T114</f>
        <v>36.090000000000003</v>
      </c>
      <c r="AW114" s="125">
        <f>数据!U114</f>
        <v>49.66</v>
      </c>
      <c r="AX114" s="125">
        <f>数据!V114</f>
        <v>26.27</v>
      </c>
      <c r="AY114" s="125">
        <f>数据!W114</f>
        <v>36.36</v>
      </c>
      <c r="AZ114" s="125">
        <f>数据!X114</f>
        <v>63.62</v>
      </c>
      <c r="BA114" s="125">
        <f>数据!Y114</f>
        <v>28.66</v>
      </c>
      <c r="BB114" s="125">
        <f>数据!Z114</f>
        <v>36.270000000000003</v>
      </c>
      <c r="BC114" s="125">
        <f>数据!AA114</f>
        <v>80.27</v>
      </c>
      <c r="BD114" s="125">
        <f>数据!AB114</f>
        <v>49.19</v>
      </c>
      <c r="BE114" s="125">
        <f>数据!AC114</f>
        <v>15.68</v>
      </c>
      <c r="BF114" s="125">
        <f>数据!AD114</f>
        <v>49.54</v>
      </c>
      <c r="BG114" s="125">
        <f>数据!AE114</f>
        <v>32.799999999999997</v>
      </c>
    </row>
    <row r="115" spans="1:59">
      <c r="A115" s="121">
        <v>75</v>
      </c>
      <c r="B115" s="151">
        <f t="shared" si="13"/>
        <v>37866</v>
      </c>
      <c r="C115" s="127">
        <f t="shared" si="10"/>
        <v>995.97</v>
      </c>
      <c r="D115" s="127">
        <v>10.36</v>
      </c>
      <c r="E115" s="148">
        <f t="shared" si="11"/>
        <v>-1.1944325949147294E-2</v>
      </c>
      <c r="F115" s="148">
        <f t="shared" si="12"/>
        <v>-8.3996463306808211E-2</v>
      </c>
      <c r="G115" s="130">
        <f t="shared" si="14"/>
        <v>1.984570450743451E-2</v>
      </c>
      <c r="H115" s="152">
        <f t="shared" si="15"/>
        <v>-0.10384216781424271</v>
      </c>
      <c r="I115" s="136">
        <f t="shared" si="16"/>
        <v>-0.56097428187449216</v>
      </c>
      <c r="J115" s="136">
        <f t="shared" si="17"/>
        <v>0.56097428187449216</v>
      </c>
      <c r="K115" s="127"/>
      <c r="AB115" s="121">
        <v>114</v>
      </c>
      <c r="AC115" s="128">
        <f>数据!A115</f>
        <v>36678</v>
      </c>
      <c r="AD115" s="125">
        <f>数据!B115</f>
        <v>1454.6</v>
      </c>
      <c r="AE115" s="125">
        <f>数据!C115</f>
        <v>26.19</v>
      </c>
      <c r="AF115" s="125">
        <f>数据!D115</f>
        <v>40.54</v>
      </c>
      <c r="AG115" s="125">
        <f>数据!E115</f>
        <v>34.880000000000003</v>
      </c>
      <c r="AH115" s="125">
        <f>数据!F115</f>
        <v>14.52</v>
      </c>
      <c r="AI115" s="125">
        <f>数据!G115</f>
        <v>32</v>
      </c>
      <c r="AJ115" s="125">
        <f>数据!H115</f>
        <v>31.3</v>
      </c>
      <c r="AK115" s="125">
        <f>数据!I115</f>
        <v>78.650000000000006</v>
      </c>
      <c r="AL115" s="125">
        <f>数据!J115</f>
        <v>49.31</v>
      </c>
      <c r="AM115" s="125">
        <f>数据!K115</f>
        <v>35.35</v>
      </c>
      <c r="AN115" s="125">
        <f>数据!L115</f>
        <v>19.45</v>
      </c>
      <c r="AO115" s="125">
        <f>数据!M115</f>
        <v>22.72</v>
      </c>
      <c r="AP115" s="125">
        <f>数据!N115</f>
        <v>39.979999999999997</v>
      </c>
      <c r="AQ115" s="125">
        <f>数据!O115</f>
        <v>87.66</v>
      </c>
      <c r="AR115" s="125">
        <f>数据!P115</f>
        <v>38.15</v>
      </c>
      <c r="AS115" s="125">
        <f>数据!Q115</f>
        <v>55.79</v>
      </c>
      <c r="AT115" s="125">
        <f>数据!R115</f>
        <v>99.21</v>
      </c>
      <c r="AU115" s="125">
        <f>数据!S115</f>
        <v>58.68</v>
      </c>
      <c r="AV115" s="125">
        <f>数据!T115</f>
        <v>33.14</v>
      </c>
      <c r="AW115" s="125">
        <f>数据!U115</f>
        <v>46.53</v>
      </c>
      <c r="AX115" s="125">
        <f>数据!V115</f>
        <v>27.31</v>
      </c>
      <c r="AY115" s="125">
        <f>数据!W115</f>
        <v>33.51</v>
      </c>
      <c r="AZ115" s="125">
        <f>数据!X115</f>
        <v>57.9</v>
      </c>
      <c r="BA115" s="125">
        <f>数据!Y115</f>
        <v>32.840000000000003</v>
      </c>
      <c r="BB115" s="125">
        <f>数据!Z115</f>
        <v>41.63</v>
      </c>
      <c r="BC115" s="125">
        <f>数据!AA115</f>
        <v>88.4</v>
      </c>
      <c r="BD115" s="125">
        <f>数据!AB115</f>
        <v>49.32</v>
      </c>
      <c r="BE115" s="125">
        <f>数据!AC115</f>
        <v>14.64</v>
      </c>
      <c r="BF115" s="125">
        <f>数据!AD115</f>
        <v>51.67</v>
      </c>
      <c r="BG115" s="125">
        <f>数据!AE115</f>
        <v>32.11</v>
      </c>
    </row>
    <row r="116" spans="1:59">
      <c r="A116" s="121">
        <v>76</v>
      </c>
      <c r="B116" s="151">
        <f t="shared" si="13"/>
        <v>37834</v>
      </c>
      <c r="C116" s="127">
        <f t="shared" si="10"/>
        <v>1008.01</v>
      </c>
      <c r="D116" s="127">
        <v>11.31</v>
      </c>
      <c r="E116" s="148">
        <f t="shared" si="11"/>
        <v>1.7873191222950391E-2</v>
      </c>
      <c r="F116" s="148">
        <f t="shared" si="12"/>
        <v>7.3055028462998273E-2</v>
      </c>
      <c r="G116" s="130">
        <f t="shared" si="14"/>
        <v>6.4968553413044056E-2</v>
      </c>
      <c r="H116" s="152">
        <f t="shared" si="15"/>
        <v>8.0864750499542171E-3</v>
      </c>
      <c r="I116" s="136">
        <f t="shared" si="16"/>
        <v>-0.56097428187449216</v>
      </c>
      <c r="J116" s="136">
        <f t="shared" si="17"/>
        <v>0.56097428187449216</v>
      </c>
      <c r="K116" s="127"/>
      <c r="AB116" s="121">
        <v>115</v>
      </c>
      <c r="AC116" s="128">
        <f>数据!A116</f>
        <v>36647</v>
      </c>
      <c r="AD116" s="125">
        <f>数据!B116</f>
        <v>1420.6</v>
      </c>
      <c r="AE116" s="125">
        <f>数据!C116</f>
        <v>21</v>
      </c>
      <c r="AF116" s="125">
        <f>数据!D116</f>
        <v>41.99</v>
      </c>
      <c r="AG116" s="125">
        <f>数据!E116</f>
        <v>32.590000000000003</v>
      </c>
      <c r="AH116" s="125">
        <f>数据!F116</f>
        <v>18.72</v>
      </c>
      <c r="AI116" s="125">
        <f>数据!G116</f>
        <v>33.03</v>
      </c>
      <c r="AJ116" s="125">
        <f>数据!H116</f>
        <v>34.11</v>
      </c>
      <c r="AK116" s="125">
        <f>数据!I116</f>
        <v>73.83</v>
      </c>
      <c r="AL116" s="125">
        <f>数据!J116</f>
        <v>43.13</v>
      </c>
      <c r="AM116" s="125">
        <f>数据!K116</f>
        <v>38.43</v>
      </c>
      <c r="AN116" s="125">
        <f>数据!L116</f>
        <v>21.1</v>
      </c>
      <c r="AO116" s="125">
        <f>数据!M116</f>
        <v>21.88</v>
      </c>
      <c r="AP116" s="125">
        <f>数据!N116</f>
        <v>39.700000000000003</v>
      </c>
      <c r="AQ116" s="125">
        <f>数据!O116</f>
        <v>68.040000000000006</v>
      </c>
      <c r="AR116" s="125">
        <f>数据!P116</f>
        <v>36.590000000000003</v>
      </c>
      <c r="AS116" s="125">
        <f>数据!Q116</f>
        <v>41.86</v>
      </c>
      <c r="AT116" s="125">
        <f>数据!R116</f>
        <v>97.18</v>
      </c>
      <c r="AU116" s="125">
        <f>数据!S116</f>
        <v>54.73</v>
      </c>
      <c r="AV116" s="125">
        <f>数据!T116</f>
        <v>35.83</v>
      </c>
      <c r="AW116" s="125">
        <f>数据!U116</f>
        <v>43.1</v>
      </c>
      <c r="AX116" s="125">
        <f>数据!V116</f>
        <v>29.69</v>
      </c>
      <c r="AY116" s="125">
        <f>数据!W116</f>
        <v>34.619999999999997</v>
      </c>
      <c r="AZ116" s="125">
        <f>数据!X116</f>
        <v>49.73</v>
      </c>
      <c r="BA116" s="125">
        <f>数据!Y116</f>
        <v>25.68</v>
      </c>
      <c r="BB116" s="125">
        <f>数据!Z116</f>
        <v>42.87</v>
      </c>
      <c r="BC116" s="125">
        <f>数据!AA116</f>
        <v>86.68</v>
      </c>
      <c r="BD116" s="125">
        <f>数据!AB116</f>
        <v>50.13</v>
      </c>
      <c r="BE116" s="125">
        <f>数据!AC116</f>
        <v>17.100000000000001</v>
      </c>
      <c r="BF116" s="125">
        <f>数据!AD116</f>
        <v>51.61</v>
      </c>
      <c r="BG116" s="125">
        <f>数据!AE116</f>
        <v>34.08</v>
      </c>
    </row>
    <row r="117" spans="1:59">
      <c r="A117" s="121">
        <v>77</v>
      </c>
      <c r="B117" s="151">
        <f t="shared" si="13"/>
        <v>37803</v>
      </c>
      <c r="C117" s="127">
        <f t="shared" si="10"/>
        <v>990.31</v>
      </c>
      <c r="D117" s="127">
        <v>10.54</v>
      </c>
      <c r="E117" s="148">
        <f t="shared" si="11"/>
        <v>1.6223704463827593E-2</v>
      </c>
      <c r="F117" s="148">
        <f t="shared" si="12"/>
        <v>0.10598111227702001</v>
      </c>
      <c r="G117" s="130">
        <f t="shared" si="14"/>
        <v>6.2472385091110444E-2</v>
      </c>
      <c r="H117" s="152">
        <f t="shared" si="15"/>
        <v>4.3508727185909563E-2</v>
      </c>
      <c r="I117" s="136">
        <f t="shared" si="16"/>
        <v>-0.56097428187449216</v>
      </c>
      <c r="J117" s="136">
        <f t="shared" si="17"/>
        <v>0.56097428187449216</v>
      </c>
      <c r="K117" s="127"/>
      <c r="AB117" s="121">
        <v>116</v>
      </c>
      <c r="AC117" s="128">
        <f>数据!A117</f>
        <v>36619</v>
      </c>
      <c r="AD117" s="125">
        <f>数据!B117</f>
        <v>1452.43</v>
      </c>
      <c r="AE117" s="125">
        <f>数据!C117</f>
        <v>31.01</v>
      </c>
      <c r="AF117" s="125">
        <f>数据!D117</f>
        <v>38.75</v>
      </c>
      <c r="AG117" s="125">
        <f>数据!E117</f>
        <v>32.99</v>
      </c>
      <c r="AH117" s="125">
        <f>数据!F117</f>
        <v>16.399999999999999</v>
      </c>
      <c r="AI117" s="125">
        <f>数据!G117</f>
        <v>31.34</v>
      </c>
      <c r="AJ117" s="125">
        <f>数据!H117</f>
        <v>31.19</v>
      </c>
      <c r="AK117" s="125">
        <f>数据!I117</f>
        <v>64.42</v>
      </c>
      <c r="AL117" s="125">
        <f>数据!J117</f>
        <v>50.13</v>
      </c>
      <c r="AM117" s="125">
        <f>数据!K117</f>
        <v>39.74</v>
      </c>
      <c r="AN117" s="125">
        <f>数据!L117</f>
        <v>23.79</v>
      </c>
      <c r="AO117" s="125">
        <f>数据!M117</f>
        <v>22.47</v>
      </c>
      <c r="AP117" s="125">
        <f>数据!N117</f>
        <v>39.54</v>
      </c>
      <c r="AQ117" s="125">
        <f>数据!O117</f>
        <v>86.25</v>
      </c>
      <c r="AR117" s="125">
        <f>数据!P117</f>
        <v>37.659999999999997</v>
      </c>
      <c r="AS117" s="125">
        <f>数据!Q117</f>
        <v>47.02</v>
      </c>
      <c r="AT117" s="125">
        <f>数据!R117</f>
        <v>100.85</v>
      </c>
      <c r="AU117" s="125">
        <f>数据!S117</f>
        <v>55.64</v>
      </c>
      <c r="AV117" s="125">
        <f>数据!T117</f>
        <v>34.590000000000003</v>
      </c>
      <c r="AW117" s="125">
        <f>数据!U117</f>
        <v>38.15</v>
      </c>
      <c r="AX117" s="125">
        <f>数据!V117</f>
        <v>31.55</v>
      </c>
      <c r="AY117" s="125">
        <f>数据!W117</f>
        <v>34.75</v>
      </c>
      <c r="AZ117" s="125">
        <f>数据!X117</f>
        <v>53.38</v>
      </c>
      <c r="BA117" s="125">
        <f>数据!Y117</f>
        <v>28.63</v>
      </c>
      <c r="BB117" s="125">
        <f>数据!Z117</f>
        <v>46.21</v>
      </c>
      <c r="BC117" s="125">
        <f>数据!AA117</f>
        <v>94.8</v>
      </c>
      <c r="BD117" s="125">
        <f>数据!AB117</f>
        <v>55.52</v>
      </c>
      <c r="BE117" s="125">
        <f>数据!AC117</f>
        <v>15.43</v>
      </c>
      <c r="BF117" s="125">
        <f>数据!AD117</f>
        <v>49.6</v>
      </c>
      <c r="BG117" s="125">
        <f>数据!AE117</f>
        <v>31.61</v>
      </c>
    </row>
    <row r="118" spans="1:59">
      <c r="A118" s="121">
        <v>78</v>
      </c>
      <c r="B118" s="151">
        <f t="shared" si="13"/>
        <v>37774</v>
      </c>
      <c r="C118" s="127">
        <f t="shared" si="10"/>
        <v>974.5</v>
      </c>
      <c r="D118" s="127">
        <v>9.5299999999999994</v>
      </c>
      <c r="E118" s="148">
        <f t="shared" si="11"/>
        <v>1.1322242862628284E-2</v>
      </c>
      <c r="F118" s="148">
        <f t="shared" si="12"/>
        <v>6.1247216035634544E-2</v>
      </c>
      <c r="G118" s="130">
        <f t="shared" si="14"/>
        <v>5.5055003222222801E-2</v>
      </c>
      <c r="H118" s="152">
        <f t="shared" si="15"/>
        <v>6.1922128134117432E-3</v>
      </c>
      <c r="I118" s="136">
        <f t="shared" si="16"/>
        <v>-0.56097428187449216</v>
      </c>
      <c r="J118" s="136">
        <f t="shared" si="17"/>
        <v>0.56097428187449216</v>
      </c>
      <c r="K118" s="127"/>
      <c r="AB118" s="121">
        <v>117</v>
      </c>
      <c r="AC118" s="128">
        <f>数据!A118</f>
        <v>36586</v>
      </c>
      <c r="AD118" s="125">
        <f>数据!B118</f>
        <v>1498.58</v>
      </c>
      <c r="AE118" s="125">
        <f>数据!C118</f>
        <v>33.950000000000003</v>
      </c>
      <c r="AF118" s="125">
        <f>数据!D118</f>
        <v>38.54</v>
      </c>
      <c r="AG118" s="125">
        <f>数据!E118</f>
        <v>31.43</v>
      </c>
      <c r="AH118" s="125">
        <f>数据!F118</f>
        <v>17.55</v>
      </c>
      <c r="AI118" s="125">
        <f>数据!G118</f>
        <v>31.72</v>
      </c>
      <c r="AJ118" s="125">
        <f>数据!H118</f>
        <v>33.869999999999997</v>
      </c>
      <c r="AK118" s="125">
        <f>数据!I118</f>
        <v>62.64</v>
      </c>
      <c r="AL118" s="125">
        <f>数据!J118</f>
        <v>53.94</v>
      </c>
      <c r="AM118" s="125">
        <f>数据!K118</f>
        <v>37.57</v>
      </c>
      <c r="AN118" s="125">
        <f>数据!L118</f>
        <v>19.78</v>
      </c>
      <c r="AO118" s="125">
        <f>数据!M118</f>
        <v>23.54</v>
      </c>
      <c r="AP118" s="125">
        <f>数据!N118</f>
        <v>39.130000000000003</v>
      </c>
      <c r="AQ118" s="125">
        <f>数据!O118</f>
        <v>97.22</v>
      </c>
      <c r="AR118" s="125">
        <f>数据!P118</f>
        <v>40.130000000000003</v>
      </c>
      <c r="AS118" s="125">
        <f>数据!Q118</f>
        <v>46.17</v>
      </c>
      <c r="AT118" s="125">
        <f>数据!R118</f>
        <v>107.06</v>
      </c>
      <c r="AU118" s="125">
        <f>数据!S118</f>
        <v>57.9</v>
      </c>
      <c r="AV118" s="125">
        <f>数据!T118</f>
        <v>41.61</v>
      </c>
      <c r="AW118" s="125">
        <f>数据!U118</f>
        <v>37.9</v>
      </c>
      <c r="AX118" s="125">
        <f>数据!V118</f>
        <v>30.99</v>
      </c>
      <c r="AY118" s="125">
        <f>数据!W118</f>
        <v>35.53</v>
      </c>
      <c r="AZ118" s="125">
        <f>数据!X118</f>
        <v>57.5</v>
      </c>
      <c r="BA118" s="125">
        <f>数据!Y118</f>
        <v>43.62</v>
      </c>
      <c r="BB118" s="125">
        <f>数据!Z118</f>
        <v>45.75</v>
      </c>
      <c r="BC118" s="125">
        <f>数据!AA118</f>
        <v>98.65</v>
      </c>
      <c r="BD118" s="125">
        <f>数据!AB118</f>
        <v>52.59</v>
      </c>
      <c r="BE118" s="125">
        <f>数据!AC118</f>
        <v>15.31</v>
      </c>
      <c r="BF118" s="125">
        <f>数据!AD118</f>
        <v>50.6</v>
      </c>
      <c r="BG118" s="125">
        <f>数据!AE118</f>
        <v>31.73</v>
      </c>
    </row>
    <row r="119" spans="1:59">
      <c r="A119" s="121">
        <v>79</v>
      </c>
      <c r="B119" s="151">
        <f t="shared" si="13"/>
        <v>37742</v>
      </c>
      <c r="C119" s="127">
        <f t="shared" si="10"/>
        <v>963.59</v>
      </c>
      <c r="D119" s="127">
        <v>8.98</v>
      </c>
      <c r="E119" s="148">
        <f t="shared" si="11"/>
        <v>5.0898660733760925E-2</v>
      </c>
      <c r="F119" s="148">
        <f t="shared" si="12"/>
        <v>0.26300984528832627</v>
      </c>
      <c r="G119" s="130">
        <f t="shared" si="14"/>
        <v>0.11494599661101777</v>
      </c>
      <c r="H119" s="152">
        <f t="shared" si="15"/>
        <v>0.14806384867730848</v>
      </c>
      <c r="I119" s="136">
        <f t="shared" si="16"/>
        <v>-0.56097428187449216</v>
      </c>
      <c r="J119" s="136">
        <f t="shared" si="17"/>
        <v>0.56097428187449216</v>
      </c>
      <c r="K119" s="127"/>
      <c r="AB119" s="121">
        <v>118</v>
      </c>
      <c r="AC119" s="128">
        <f>数据!A119</f>
        <v>36557</v>
      </c>
      <c r="AD119" s="125">
        <f>数据!B119</f>
        <v>1366.42</v>
      </c>
      <c r="AE119" s="125">
        <f>数据!C119</f>
        <v>28.66</v>
      </c>
      <c r="AF119" s="125">
        <f>数据!D119</f>
        <v>34.72</v>
      </c>
      <c r="AG119" s="125">
        <f>数据!E119</f>
        <v>30.7</v>
      </c>
      <c r="AH119" s="125">
        <f>数据!F119</f>
        <v>15.22</v>
      </c>
      <c r="AI119" s="125">
        <f>数据!G119</f>
        <v>27.42</v>
      </c>
      <c r="AJ119" s="125">
        <f>数据!H119</f>
        <v>27.37</v>
      </c>
      <c r="AK119" s="125">
        <f>数据!I119</f>
        <v>80.260000000000005</v>
      </c>
      <c r="AL119" s="125">
        <f>数据!J119</f>
        <v>40.81</v>
      </c>
      <c r="AM119" s="125">
        <f>数据!K119</f>
        <v>30.97</v>
      </c>
      <c r="AN119" s="125">
        <f>数据!L119</f>
        <v>17.920000000000002</v>
      </c>
      <c r="AO119" s="125">
        <f>数据!M119</f>
        <v>22.28</v>
      </c>
      <c r="AP119" s="125">
        <f>数据!N119</f>
        <v>33.19</v>
      </c>
      <c r="AQ119" s="125">
        <f>数据!O119</f>
        <v>85.45</v>
      </c>
      <c r="AR119" s="125">
        <f>数据!P119</f>
        <v>37.58</v>
      </c>
      <c r="AS119" s="125">
        <f>数据!Q119</f>
        <v>46.79</v>
      </c>
      <c r="AT119" s="125">
        <f>数据!R119</f>
        <v>92.93</v>
      </c>
      <c r="AU119" s="125">
        <f>数据!S119</f>
        <v>49.58</v>
      </c>
      <c r="AV119" s="125">
        <f>数据!T119</f>
        <v>37.99</v>
      </c>
      <c r="AW119" s="125">
        <f>数据!U119</f>
        <v>39.119999999999997</v>
      </c>
      <c r="AX119" s="125">
        <f>数据!V119</f>
        <v>26.32</v>
      </c>
      <c r="AY119" s="125">
        <f>数据!W119</f>
        <v>35.380000000000003</v>
      </c>
      <c r="AZ119" s="125">
        <f>数据!X119</f>
        <v>48.88</v>
      </c>
      <c r="BA119" s="125">
        <f>数据!Y119</f>
        <v>36.69</v>
      </c>
      <c r="BB119" s="125">
        <f>数据!Z119</f>
        <v>40.76</v>
      </c>
      <c r="BC119" s="125">
        <f>数据!AA119</f>
        <v>76.959999999999994</v>
      </c>
      <c r="BD119" s="125">
        <f>数据!AB119</f>
        <v>45.61</v>
      </c>
      <c r="BE119" s="125">
        <f>数据!AC119</f>
        <v>12.42</v>
      </c>
      <c r="BF119" s="125">
        <f>数据!AD119</f>
        <v>43.61</v>
      </c>
      <c r="BG119" s="125">
        <f>数据!AE119</f>
        <v>30.64</v>
      </c>
    </row>
    <row r="120" spans="1:59">
      <c r="A120" s="121">
        <v>80</v>
      </c>
      <c r="B120" s="151">
        <f t="shared" si="13"/>
        <v>37712</v>
      </c>
      <c r="C120" s="127">
        <f t="shared" si="10"/>
        <v>916.92</v>
      </c>
      <c r="D120" s="127">
        <v>7.11</v>
      </c>
      <c r="E120" s="148">
        <f t="shared" si="11"/>
        <v>8.1044117993822162E-2</v>
      </c>
      <c r="F120" s="148">
        <f t="shared" si="12"/>
        <v>5.657708628005631E-3</v>
      </c>
      <c r="G120" s="130">
        <f t="shared" si="14"/>
        <v>0.16056511725360206</v>
      </c>
      <c r="H120" s="152">
        <f t="shared" si="15"/>
        <v>-0.15490740862559643</v>
      </c>
      <c r="I120" s="136">
        <f t="shared" si="16"/>
        <v>-0.56097428187449216</v>
      </c>
      <c r="J120" s="136">
        <f t="shared" si="17"/>
        <v>0.56097428187449216</v>
      </c>
      <c r="K120" s="127"/>
      <c r="AB120" s="121">
        <v>119</v>
      </c>
      <c r="AC120" s="128">
        <f>数据!A120</f>
        <v>36528</v>
      </c>
      <c r="AD120" s="125">
        <f>数据!B120</f>
        <v>1394.46</v>
      </c>
      <c r="AE120" s="125">
        <f>数据!C120</f>
        <v>25.94</v>
      </c>
      <c r="AF120" s="125">
        <f>数据!D120</f>
        <v>42.63</v>
      </c>
      <c r="AG120" s="125">
        <f>数据!E120</f>
        <v>36.86</v>
      </c>
      <c r="AH120" s="125">
        <f>数据!F120</f>
        <v>16.03</v>
      </c>
      <c r="AI120" s="125">
        <f>数据!G120</f>
        <v>30.11</v>
      </c>
      <c r="AJ120" s="125">
        <f>数据!H120</f>
        <v>30.38</v>
      </c>
      <c r="AK120" s="125">
        <f>数据!I120</f>
        <v>71.930000000000007</v>
      </c>
      <c r="AL120" s="125">
        <f>数据!J120</f>
        <v>38.44</v>
      </c>
      <c r="AM120" s="125">
        <f>数据!K120</f>
        <v>33.07</v>
      </c>
      <c r="AN120" s="125">
        <f>数据!L120</f>
        <v>21.42</v>
      </c>
      <c r="AO120" s="125">
        <f>数据!M120</f>
        <v>21.88</v>
      </c>
      <c r="AP120" s="125">
        <f>数据!N120</f>
        <v>33.590000000000003</v>
      </c>
      <c r="AQ120" s="125">
        <f>数据!O120</f>
        <v>84.64</v>
      </c>
      <c r="AR120" s="125">
        <f>数据!P120</f>
        <v>38.61</v>
      </c>
      <c r="AS120" s="125">
        <f>数据!Q120</f>
        <v>37.659999999999997</v>
      </c>
      <c r="AT120" s="125">
        <f>数据!R120</f>
        <v>101.42</v>
      </c>
      <c r="AU120" s="125">
        <f>数据!S120</f>
        <v>43.4</v>
      </c>
      <c r="AV120" s="125">
        <f>数据!T120</f>
        <v>38.5</v>
      </c>
      <c r="AW120" s="125">
        <f>数据!U120</f>
        <v>46.2</v>
      </c>
      <c r="AX120" s="125">
        <f>数据!V120</f>
        <v>30.99</v>
      </c>
      <c r="AY120" s="125">
        <f>数据!W120</f>
        <v>37.31</v>
      </c>
      <c r="AZ120" s="125">
        <f>数据!X120</f>
        <v>45.97</v>
      </c>
      <c r="BA120" s="125">
        <f>数据!Y120</f>
        <v>40.18</v>
      </c>
      <c r="BB120" s="125">
        <f>数据!Z120</f>
        <v>37.99</v>
      </c>
      <c r="BC120" s="125">
        <f>数据!AA120</f>
        <v>82.58</v>
      </c>
      <c r="BD120" s="125">
        <f>数据!AB120</f>
        <v>49.78</v>
      </c>
      <c r="BE120" s="125">
        <f>数据!AC120</f>
        <v>14.95</v>
      </c>
      <c r="BF120" s="125">
        <f>数据!AD120</f>
        <v>48.97</v>
      </c>
      <c r="BG120" s="125">
        <f>数据!AE120</f>
        <v>33.53</v>
      </c>
    </row>
    <row r="121" spans="1:59">
      <c r="A121" s="121">
        <v>81</v>
      </c>
      <c r="B121" s="151">
        <f t="shared" si="13"/>
        <v>37683</v>
      </c>
      <c r="C121" s="127">
        <f t="shared" si="10"/>
        <v>848.18</v>
      </c>
      <c r="D121" s="127">
        <v>7.07</v>
      </c>
      <c r="E121" s="148">
        <f t="shared" si="11"/>
        <v>8.3576056589194092E-3</v>
      </c>
      <c r="F121" s="148">
        <f t="shared" si="12"/>
        <v>-5.8588548601864132E-2</v>
      </c>
      <c r="G121" s="130">
        <f t="shared" si="14"/>
        <v>5.0568617725039788E-2</v>
      </c>
      <c r="H121" s="152">
        <f t="shared" si="15"/>
        <v>-0.10915716632690392</v>
      </c>
      <c r="I121" s="136">
        <f t="shared" si="16"/>
        <v>-0.56097428187449216</v>
      </c>
      <c r="J121" s="136">
        <f t="shared" si="17"/>
        <v>0.56097428187449216</v>
      </c>
      <c r="K121" s="127"/>
      <c r="AB121" s="121">
        <v>120</v>
      </c>
      <c r="AC121" s="128">
        <f>数据!A121</f>
        <v>36495</v>
      </c>
      <c r="AD121" s="125">
        <f>数据!B121</f>
        <v>1469.25</v>
      </c>
      <c r="AE121" s="125">
        <f>数据!C121</f>
        <v>25.7</v>
      </c>
      <c r="AF121" s="125">
        <f>数据!D121</f>
        <v>42.96</v>
      </c>
      <c r="AG121" s="125">
        <f>数据!E121</f>
        <v>34.33</v>
      </c>
      <c r="AH121" s="125">
        <f>数据!F121</f>
        <v>16.61</v>
      </c>
      <c r="AI121" s="125">
        <f>数据!G121</f>
        <v>29.42</v>
      </c>
      <c r="AJ121" s="125">
        <f>数据!H121</f>
        <v>31.47</v>
      </c>
      <c r="AK121" s="125">
        <f>数据!I121</f>
        <v>80.98</v>
      </c>
      <c r="AL121" s="125">
        <f>数据!J121</f>
        <v>51</v>
      </c>
      <c r="AM121" s="125">
        <f>数据!K121</f>
        <v>26.64</v>
      </c>
      <c r="AN121" s="125">
        <f>数据!L121</f>
        <v>22.72</v>
      </c>
      <c r="AO121" s="125">
        <f>数据!M121</f>
        <v>22.79</v>
      </c>
      <c r="AP121" s="125">
        <f>数据!N121</f>
        <v>38.799999999999997</v>
      </c>
      <c r="AQ121" s="125">
        <f>数据!O121</f>
        <v>86.77</v>
      </c>
      <c r="AR121" s="125">
        <f>数据!P121</f>
        <v>45.08</v>
      </c>
      <c r="AS121" s="125">
        <f>数据!Q121</f>
        <v>39.57</v>
      </c>
      <c r="AT121" s="125">
        <f>数据!R121</f>
        <v>97.46</v>
      </c>
      <c r="AU121" s="125">
        <f>数据!S121</f>
        <v>36.11</v>
      </c>
      <c r="AV121" s="125">
        <f>数据!T121</f>
        <v>36.86</v>
      </c>
      <c r="AW121" s="125">
        <f>数据!U121</f>
        <v>46.86</v>
      </c>
      <c r="AX121" s="125">
        <f>数据!V121</f>
        <v>33.42</v>
      </c>
      <c r="AY121" s="125">
        <f>数据!W121</f>
        <v>39.01</v>
      </c>
      <c r="AZ121" s="125">
        <f>数据!X121</f>
        <v>49.37</v>
      </c>
      <c r="BA121" s="125">
        <f>数据!Y121</f>
        <v>47.93</v>
      </c>
      <c r="BB121" s="125">
        <f>数据!Z121</f>
        <v>39.229999999999997</v>
      </c>
      <c r="BC121" s="125">
        <f>数据!AA121</f>
        <v>92.16</v>
      </c>
      <c r="BD121" s="125">
        <f>数据!AB121</f>
        <v>57.25</v>
      </c>
      <c r="BE121" s="125">
        <f>数据!AC121</f>
        <v>15.12</v>
      </c>
      <c r="BF121" s="125">
        <f>数据!AD121</f>
        <v>61.83</v>
      </c>
      <c r="BG121" s="125">
        <f>数据!AE121</f>
        <v>32.590000000000003</v>
      </c>
    </row>
    <row r="122" spans="1:59" ht="12.95" customHeight="1">
      <c r="A122" s="121">
        <v>82</v>
      </c>
      <c r="B122" s="151">
        <f t="shared" si="13"/>
        <v>37655</v>
      </c>
      <c r="C122" s="127">
        <f t="shared" si="10"/>
        <v>841.15</v>
      </c>
      <c r="D122" s="127">
        <v>7.51</v>
      </c>
      <c r="E122" s="148">
        <f t="shared" si="11"/>
        <v>-1.7003622764987791E-2</v>
      </c>
      <c r="F122" s="148">
        <f t="shared" si="12"/>
        <v>4.5961002785515293E-2</v>
      </c>
      <c r="G122" s="130">
        <f t="shared" si="14"/>
        <v>1.2189470607335381E-2</v>
      </c>
      <c r="H122" s="152">
        <f t="shared" si="15"/>
        <v>3.3771532178179908E-2</v>
      </c>
      <c r="I122" s="136">
        <f t="shared" si="16"/>
        <v>-0.56097428187449216</v>
      </c>
      <c r="J122" s="136">
        <f t="shared" si="17"/>
        <v>0.56097428187449216</v>
      </c>
      <c r="K122" s="127"/>
      <c r="AB122" s="121">
        <v>121</v>
      </c>
      <c r="AC122" s="128">
        <f>数据!A122</f>
        <v>36465</v>
      </c>
      <c r="AD122" s="125">
        <f>数据!B122</f>
        <v>1388.91</v>
      </c>
      <c r="AE122" s="125">
        <f>数据!C122</f>
        <v>24.47</v>
      </c>
      <c r="AF122" s="125">
        <f>数据!D122</f>
        <v>39.04</v>
      </c>
      <c r="AG122" s="125">
        <f>数据!E122</f>
        <v>33.659999999999997</v>
      </c>
      <c r="AH122" s="125">
        <f>数据!F122</f>
        <v>19.23</v>
      </c>
      <c r="AI122" s="125">
        <f>数据!G122</f>
        <v>28.47</v>
      </c>
      <c r="AJ122" s="125">
        <f>数据!H122</f>
        <v>32.18</v>
      </c>
      <c r="AK122" s="125">
        <f>数据!I122</f>
        <v>62.52</v>
      </c>
      <c r="AL122" s="125">
        <f>数据!J122</f>
        <v>43</v>
      </c>
      <c r="AM122" s="125">
        <f>数据!K122</f>
        <v>25.39</v>
      </c>
      <c r="AN122" s="125">
        <f>数据!L122</f>
        <v>21.53</v>
      </c>
      <c r="AO122" s="125">
        <f>数据!M122</f>
        <v>21.42</v>
      </c>
      <c r="AP122" s="125">
        <f>数据!N122</f>
        <v>32.54</v>
      </c>
      <c r="AQ122" s="125">
        <f>数据!O122</f>
        <v>69.209999999999994</v>
      </c>
      <c r="AR122" s="125">
        <f>数据!P122</f>
        <v>41.17</v>
      </c>
      <c r="AS122" s="125">
        <f>数据!Q122</f>
        <v>32.950000000000003</v>
      </c>
      <c r="AT122" s="125">
        <f>数据!R122</f>
        <v>93.12</v>
      </c>
      <c r="AU122" s="125">
        <f>数据!S122</f>
        <v>33.64</v>
      </c>
      <c r="AV122" s="125">
        <f>数据!T122</f>
        <v>36.659999999999997</v>
      </c>
      <c r="AW122" s="125">
        <f>数据!U122</f>
        <v>54.14</v>
      </c>
      <c r="AX122" s="125">
        <f>数据!V122</f>
        <v>37.93</v>
      </c>
      <c r="AY122" s="125">
        <f>数据!W122</f>
        <v>38.090000000000003</v>
      </c>
      <c r="AZ122" s="125">
        <f>数据!X122</f>
        <v>41.72</v>
      </c>
      <c r="BA122" s="125">
        <f>数据!Y122</f>
        <v>37.380000000000003</v>
      </c>
      <c r="BB122" s="125">
        <f>数据!Z122</f>
        <v>28.75</v>
      </c>
      <c r="BC122" s="125">
        <f>数据!AA122</f>
        <v>64.3</v>
      </c>
      <c r="BD122" s="125">
        <f>数据!AB122</f>
        <v>54.81</v>
      </c>
      <c r="BE122" s="125">
        <f>数据!AC122</f>
        <v>17.38</v>
      </c>
      <c r="BF122" s="125">
        <f>数据!AD122</f>
        <v>51.51</v>
      </c>
      <c r="BG122" s="125">
        <f>数据!AE122</f>
        <v>32.090000000000003</v>
      </c>
    </row>
    <row r="123" spans="1:59">
      <c r="A123" s="121">
        <v>83</v>
      </c>
      <c r="B123" s="151">
        <f t="shared" si="13"/>
        <v>37623</v>
      </c>
      <c r="C123" s="127">
        <f t="shared" si="10"/>
        <v>855.7</v>
      </c>
      <c r="D123" s="127">
        <v>7.18</v>
      </c>
      <c r="E123" s="148">
        <f t="shared" si="11"/>
        <v>-2.7414698461048825E-2</v>
      </c>
      <c r="F123" s="148">
        <f t="shared" si="12"/>
        <v>2.7932960893854997E-3</v>
      </c>
      <c r="G123" s="130">
        <f t="shared" si="14"/>
        <v>-3.5656103025476504E-3</v>
      </c>
      <c r="H123" s="152">
        <f t="shared" si="15"/>
        <v>6.3589063919331501E-3</v>
      </c>
      <c r="I123" s="136">
        <f t="shared" si="16"/>
        <v>-0.56097428187449216</v>
      </c>
      <c r="J123" s="136">
        <f t="shared" si="17"/>
        <v>0.56097428187449216</v>
      </c>
      <c r="K123" s="127"/>
      <c r="AD123" s="153">
        <v>1</v>
      </c>
      <c r="AE123" s="153">
        <v>2</v>
      </c>
      <c r="AF123" s="153">
        <v>3</v>
      </c>
      <c r="AG123" s="153">
        <v>4</v>
      </c>
      <c r="AH123" s="153">
        <v>5</v>
      </c>
      <c r="AI123" s="153">
        <v>6</v>
      </c>
      <c r="AJ123" s="153">
        <v>7</v>
      </c>
      <c r="AK123" s="153">
        <v>8</v>
      </c>
      <c r="AL123" s="153">
        <v>9</v>
      </c>
      <c r="AM123" s="153">
        <v>10</v>
      </c>
      <c r="AN123" s="153">
        <v>11</v>
      </c>
      <c r="AO123" s="153">
        <v>12</v>
      </c>
      <c r="AP123" s="153">
        <v>13</v>
      </c>
      <c r="AQ123" s="153">
        <v>14</v>
      </c>
      <c r="AR123" s="153">
        <v>15</v>
      </c>
      <c r="AS123" s="153">
        <v>16</v>
      </c>
      <c r="AT123" s="153">
        <v>17</v>
      </c>
      <c r="AU123" s="153">
        <v>18</v>
      </c>
      <c r="AV123" s="153">
        <v>19</v>
      </c>
      <c r="AW123" s="153">
        <v>20</v>
      </c>
      <c r="AX123" s="153">
        <v>21</v>
      </c>
      <c r="AY123" s="153">
        <v>22</v>
      </c>
      <c r="AZ123" s="153">
        <v>23</v>
      </c>
      <c r="BA123" s="153">
        <v>24</v>
      </c>
      <c r="BB123" s="153">
        <v>25</v>
      </c>
      <c r="BC123" s="153">
        <v>26</v>
      </c>
      <c r="BD123" s="153">
        <v>27</v>
      </c>
      <c r="BE123" s="153">
        <v>28</v>
      </c>
      <c r="BF123" s="153">
        <v>29</v>
      </c>
      <c r="BG123" s="153">
        <v>30</v>
      </c>
    </row>
    <row r="124" spans="1:59">
      <c r="A124" s="121">
        <v>84</v>
      </c>
      <c r="B124" s="151">
        <f t="shared" si="13"/>
        <v>37592</v>
      </c>
      <c r="C124" s="127">
        <f t="shared" si="10"/>
        <v>879.82</v>
      </c>
      <c r="D124" s="127">
        <v>7.16</v>
      </c>
      <c r="E124" s="148">
        <f t="shared" si="11"/>
        <v>-6.0332582157618608E-2</v>
      </c>
      <c r="F124" s="148">
        <f t="shared" si="12"/>
        <v>-7.6129032258064444E-2</v>
      </c>
      <c r="G124" s="130">
        <f t="shared" si="14"/>
        <v>-5.3380243887220805E-2</v>
      </c>
      <c r="H124" s="152">
        <f t="shared" si="15"/>
        <v>-2.2748788370843639E-2</v>
      </c>
      <c r="I124" s="136">
        <f t="shared" si="16"/>
        <v>-0.56097428187449216</v>
      </c>
      <c r="J124" s="136">
        <f t="shared" si="17"/>
        <v>0.56097428187449216</v>
      </c>
      <c r="K124" s="127"/>
      <c r="AB124" s="121">
        <v>1</v>
      </c>
      <c r="AC124" s="154" t="s">
        <v>162</v>
      </c>
      <c r="AD124" s="155" t="s">
        <v>113</v>
      </c>
      <c r="AE124" s="155" t="s">
        <v>114</v>
      </c>
      <c r="AF124" s="155" t="s">
        <v>115</v>
      </c>
      <c r="AG124" s="155" t="s">
        <v>116</v>
      </c>
      <c r="AH124" s="155" t="s">
        <v>117</v>
      </c>
      <c r="AI124" s="155" t="s">
        <v>118</v>
      </c>
      <c r="AJ124" s="155" t="s">
        <v>52</v>
      </c>
      <c r="AK124" s="155" t="s">
        <v>119</v>
      </c>
      <c r="AL124" s="155" t="s">
        <v>120</v>
      </c>
      <c r="AM124" s="155" t="s">
        <v>121</v>
      </c>
      <c r="AN124" s="155" t="s">
        <v>122</v>
      </c>
      <c r="AO124" s="155" t="s">
        <v>123</v>
      </c>
      <c r="AP124" s="155" t="s">
        <v>124</v>
      </c>
      <c r="AQ124" s="155" t="s">
        <v>125</v>
      </c>
      <c r="AR124" s="155" t="s">
        <v>126</v>
      </c>
      <c r="AS124" s="155" t="s">
        <v>127</v>
      </c>
      <c r="AT124" s="155" t="s">
        <v>128</v>
      </c>
      <c r="AU124" s="155" t="s">
        <v>129</v>
      </c>
      <c r="AV124" s="155" t="s">
        <v>130</v>
      </c>
      <c r="AW124" s="155" t="s">
        <v>131</v>
      </c>
      <c r="AX124" s="155" t="s">
        <v>132</v>
      </c>
      <c r="AY124" s="155" t="s">
        <v>133</v>
      </c>
      <c r="AZ124" s="155" t="s">
        <v>134</v>
      </c>
      <c r="BA124" s="155" t="s">
        <v>135</v>
      </c>
      <c r="BB124" s="155" t="s">
        <v>136</v>
      </c>
      <c r="BC124" s="155" t="s">
        <v>137</v>
      </c>
      <c r="BD124" s="155" t="s">
        <v>138</v>
      </c>
      <c r="BE124" s="155" t="s">
        <v>139</v>
      </c>
      <c r="BF124" s="155" t="s">
        <v>140</v>
      </c>
      <c r="BG124" s="155" t="s">
        <v>141</v>
      </c>
    </row>
    <row r="125" spans="1:59">
      <c r="A125" s="121">
        <v>85</v>
      </c>
      <c r="B125" s="151">
        <f t="shared" si="13"/>
        <v>37561</v>
      </c>
      <c r="C125" s="127">
        <f t="shared" si="10"/>
        <v>936.31</v>
      </c>
      <c r="D125" s="127">
        <v>7.75</v>
      </c>
      <c r="E125" s="148">
        <f t="shared" si="11"/>
        <v>5.7069635115606809E-2</v>
      </c>
      <c r="F125" s="148">
        <f t="shared" si="12"/>
        <v>-3.4869240348692321E-2</v>
      </c>
      <c r="G125" s="130">
        <f t="shared" si="14"/>
        <v>0.12428453217805639</v>
      </c>
      <c r="H125" s="152">
        <f t="shared" si="15"/>
        <v>-0.15915377252674873</v>
      </c>
      <c r="I125" s="136">
        <f t="shared" si="16"/>
        <v>-0.56097428187449216</v>
      </c>
      <c r="J125" s="136">
        <f t="shared" si="17"/>
        <v>0.56097428187449216</v>
      </c>
      <c r="K125" s="127"/>
      <c r="AB125" s="121">
        <v>2</v>
      </c>
      <c r="AC125" s="156" t="s">
        <v>151</v>
      </c>
      <c r="AD125" s="157">
        <v>-1.232913625829655E-2</v>
      </c>
      <c r="AE125" s="157">
        <v>0.46216564786341291</v>
      </c>
      <c r="AF125" s="157">
        <v>5.8525071007467837E-2</v>
      </c>
      <c r="AG125" s="157">
        <v>5.7052993697652203E-2</v>
      </c>
      <c r="AH125" s="157">
        <v>2.2253543644192007E-3</v>
      </c>
      <c r="AI125" s="157">
        <v>-0.23056735918323415</v>
      </c>
      <c r="AJ125" s="157">
        <v>0.13331430098435421</v>
      </c>
      <c r="AK125" s="157">
        <v>7.8440220065872632E-2</v>
      </c>
      <c r="AL125" s="157">
        <v>-0.14864494861746066</v>
      </c>
      <c r="AM125" s="157">
        <v>4.0115763956901543E-2</v>
      </c>
      <c r="AN125" s="157">
        <v>0.13119798993102519</v>
      </c>
      <c r="AO125" s="157">
        <v>2.2882754834518831E-2</v>
      </c>
      <c r="AP125" s="157">
        <v>-8.4844437804016112E-2</v>
      </c>
      <c r="AQ125" s="157">
        <v>0.17024681528749697</v>
      </c>
      <c r="AR125" s="157">
        <v>1.0028715115243838E-2</v>
      </c>
      <c r="AS125" s="157">
        <v>0.21143321088927269</v>
      </c>
      <c r="AT125" s="157">
        <v>8.456968706433933E-2</v>
      </c>
      <c r="AU125" s="157">
        <v>1.9527687413797054E-2</v>
      </c>
      <c r="AV125" s="157">
        <v>0.10505499248801958</v>
      </c>
      <c r="AW125" s="157">
        <v>9.6363071834845618E-2</v>
      </c>
      <c r="AX125" s="157">
        <v>0.17571804508823805</v>
      </c>
      <c r="AY125" s="157">
        <v>3.1664936922066948E-2</v>
      </c>
      <c r="AZ125" s="157">
        <v>2.974985661636018E-2</v>
      </c>
      <c r="BA125" s="157">
        <v>6.0600110807720937E-2</v>
      </c>
      <c r="BB125" s="157">
        <v>5.4481993474510194E-2</v>
      </c>
      <c r="BC125" s="157">
        <v>1.7730605887183629E-2</v>
      </c>
      <c r="BD125" s="157">
        <v>-4.0829445395421556E-2</v>
      </c>
      <c r="BE125" s="157">
        <v>8.9450269084956957E-2</v>
      </c>
      <c r="BF125" s="157">
        <v>2.3432526156054099E-2</v>
      </c>
      <c r="BG125" s="157">
        <v>0.10892124362427552</v>
      </c>
    </row>
    <row r="126" spans="1:59">
      <c r="A126" s="121">
        <v>86</v>
      </c>
      <c r="B126" s="151">
        <f t="shared" si="13"/>
        <v>37530</v>
      </c>
      <c r="C126" s="127">
        <f t="shared" si="10"/>
        <v>885.76</v>
      </c>
      <c r="D126" s="127">
        <v>8.0299999999999994</v>
      </c>
      <c r="E126" s="148">
        <f t="shared" si="11"/>
        <v>8.644882739672255E-2</v>
      </c>
      <c r="F126" s="148">
        <f t="shared" si="12"/>
        <v>0.10758620689655163</v>
      </c>
      <c r="G126" s="130">
        <f t="shared" si="14"/>
        <v>0.16874406402365755</v>
      </c>
      <c r="H126" s="152">
        <f t="shared" si="15"/>
        <v>-6.1157857127105919E-2</v>
      </c>
      <c r="I126" s="136">
        <f t="shared" si="16"/>
        <v>-0.56097428187449216</v>
      </c>
      <c r="J126" s="136">
        <f t="shared" si="17"/>
        <v>0.56097428187449216</v>
      </c>
      <c r="K126" s="127"/>
      <c r="AB126" s="121">
        <v>3</v>
      </c>
      <c r="AC126" s="158" t="s">
        <v>142</v>
      </c>
      <c r="AD126" s="159">
        <f>RANK(AD125,$AD$125:$BG$125,0)</f>
        <v>26</v>
      </c>
      <c r="AE126" s="159">
        <f t="shared" ref="AE126:BG126" si="18">RANK(AE125,$AD$125:$BG$125,0)</f>
        <v>1</v>
      </c>
      <c r="AF126" s="159">
        <f t="shared" si="18"/>
        <v>14</v>
      </c>
      <c r="AG126" s="159">
        <f t="shared" si="18"/>
        <v>15</v>
      </c>
      <c r="AH126" s="159">
        <f t="shared" si="18"/>
        <v>25</v>
      </c>
      <c r="AI126" s="159">
        <f t="shared" si="18"/>
        <v>30</v>
      </c>
      <c r="AJ126" s="159">
        <f t="shared" si="18"/>
        <v>5</v>
      </c>
      <c r="AK126" s="159">
        <f t="shared" si="18"/>
        <v>12</v>
      </c>
      <c r="AL126" s="159">
        <f t="shared" si="18"/>
        <v>29</v>
      </c>
      <c r="AM126" s="159">
        <f t="shared" si="18"/>
        <v>17</v>
      </c>
      <c r="AN126" s="159">
        <f t="shared" si="18"/>
        <v>6</v>
      </c>
      <c r="AO126" s="159">
        <f t="shared" si="18"/>
        <v>21</v>
      </c>
      <c r="AP126" s="159">
        <f t="shared" si="18"/>
        <v>28</v>
      </c>
      <c r="AQ126" s="159">
        <f t="shared" si="18"/>
        <v>4</v>
      </c>
      <c r="AR126" s="159">
        <f t="shared" si="18"/>
        <v>24</v>
      </c>
      <c r="AS126" s="159">
        <f t="shared" si="18"/>
        <v>2</v>
      </c>
      <c r="AT126" s="159">
        <f t="shared" si="18"/>
        <v>11</v>
      </c>
      <c r="AU126" s="159">
        <f t="shared" si="18"/>
        <v>22</v>
      </c>
      <c r="AV126" s="159">
        <f t="shared" si="18"/>
        <v>8</v>
      </c>
      <c r="AW126" s="159">
        <f t="shared" si="18"/>
        <v>9</v>
      </c>
      <c r="AX126" s="159">
        <f t="shared" si="18"/>
        <v>3</v>
      </c>
      <c r="AY126" s="159">
        <f t="shared" si="18"/>
        <v>18</v>
      </c>
      <c r="AZ126" s="159">
        <f t="shared" si="18"/>
        <v>19</v>
      </c>
      <c r="BA126" s="159">
        <f t="shared" si="18"/>
        <v>13</v>
      </c>
      <c r="BB126" s="159">
        <f t="shared" si="18"/>
        <v>16</v>
      </c>
      <c r="BC126" s="159">
        <f t="shared" si="18"/>
        <v>23</v>
      </c>
      <c r="BD126" s="159">
        <f t="shared" si="18"/>
        <v>27</v>
      </c>
      <c r="BE126" s="159">
        <f t="shared" si="18"/>
        <v>10</v>
      </c>
      <c r="BF126" s="159">
        <f t="shared" si="18"/>
        <v>20</v>
      </c>
      <c r="BG126" s="159">
        <f t="shared" si="18"/>
        <v>7</v>
      </c>
    </row>
    <row r="127" spans="1:59">
      <c r="A127" s="121">
        <v>87</v>
      </c>
      <c r="B127" s="151">
        <f t="shared" si="13"/>
        <v>37502</v>
      </c>
      <c r="C127" s="127">
        <f t="shared" si="10"/>
        <v>815.28</v>
      </c>
      <c r="D127" s="127">
        <v>7.25</v>
      </c>
      <c r="E127" s="148">
        <f t="shared" si="11"/>
        <v>-0.11002434311788412</v>
      </c>
      <c r="F127" s="148">
        <f t="shared" si="12"/>
        <v>-1.7615176151761558E-2</v>
      </c>
      <c r="G127" s="130">
        <f t="shared" si="14"/>
        <v>-0.12857878603015754</v>
      </c>
      <c r="H127" s="152">
        <f t="shared" si="15"/>
        <v>0.11096360987839599</v>
      </c>
      <c r="I127" s="136">
        <f t="shared" si="16"/>
        <v>-0.56097428187449216</v>
      </c>
      <c r="J127" s="136">
        <f t="shared" si="17"/>
        <v>0.56097428187449216</v>
      </c>
      <c r="K127" s="127"/>
      <c r="AB127" s="121">
        <v>4</v>
      </c>
      <c r="AC127" s="156" t="s">
        <v>145</v>
      </c>
      <c r="AD127" s="157">
        <v>0.15881264359896885</v>
      </c>
      <c r="AE127" s="157">
        <v>0.41588552063913498</v>
      </c>
      <c r="AF127" s="157">
        <v>0.4974259391243766</v>
      </c>
      <c r="AG127" s="157">
        <v>0.28935705412511498</v>
      </c>
      <c r="AH127" s="157">
        <v>0.60290052236792335</v>
      </c>
      <c r="AI127" s="157">
        <v>0.65051993318478007</v>
      </c>
      <c r="AJ127" s="157">
        <v>0.21298487063209942</v>
      </c>
      <c r="AK127" s="157">
        <v>0.48402476142443085</v>
      </c>
      <c r="AL127" s="157">
        <v>0.34837256411304574</v>
      </c>
      <c r="AM127" s="157">
        <v>0.22380573820842808</v>
      </c>
      <c r="AN127" s="157">
        <v>0.77355442491072235</v>
      </c>
      <c r="AO127" s="157">
        <v>0.14505677607343914</v>
      </c>
      <c r="AP127" s="157">
        <v>0.32089666952984486</v>
      </c>
      <c r="AQ127" s="157">
        <v>0.33974349143933674</v>
      </c>
      <c r="AR127" s="157">
        <v>0.30900713583099321</v>
      </c>
      <c r="AS127" s="157">
        <v>0.23442166244051893</v>
      </c>
      <c r="AT127" s="157">
        <v>0.21775251559153036</v>
      </c>
      <c r="AU127" s="157">
        <v>0.27804608580215279</v>
      </c>
      <c r="AV127" s="157">
        <v>0.32131752294537302</v>
      </c>
      <c r="AW127" s="157">
        <v>0.16623634968456646</v>
      </c>
      <c r="AX127" s="157">
        <v>0.17967381896956383</v>
      </c>
      <c r="AY127" s="157">
        <v>0.2177411753378464</v>
      </c>
      <c r="AZ127" s="157">
        <v>0.37937017391941308</v>
      </c>
      <c r="BA127" s="157">
        <v>0.2525632545377976</v>
      </c>
      <c r="BB127" s="157">
        <v>0.34694671967051099</v>
      </c>
      <c r="BC127" s="157">
        <v>0.22304085878144519</v>
      </c>
      <c r="BD127" s="157">
        <v>0.22672844027482855</v>
      </c>
      <c r="BE127" s="157">
        <v>0.40467663654130054</v>
      </c>
      <c r="BF127" s="157">
        <v>0.16209897213025898</v>
      </c>
      <c r="BG127" s="157">
        <v>0.19860549151243956</v>
      </c>
    </row>
    <row r="128" spans="1:59">
      <c r="A128" s="121">
        <v>88</v>
      </c>
      <c r="B128" s="151">
        <f t="shared" si="13"/>
        <v>37469</v>
      </c>
      <c r="C128" s="127">
        <f t="shared" si="10"/>
        <v>916.07</v>
      </c>
      <c r="D128" s="127">
        <v>7.38</v>
      </c>
      <c r="E128" s="148">
        <f t="shared" si="11"/>
        <v>4.8814198898663452E-3</v>
      </c>
      <c r="F128" s="148">
        <f t="shared" si="12"/>
        <v>-3.2765399737876844E-2</v>
      </c>
      <c r="G128" s="130">
        <f t="shared" si="14"/>
        <v>4.5308105781020791E-2</v>
      </c>
      <c r="H128" s="152">
        <f t="shared" si="15"/>
        <v>-7.8073505518897635E-2</v>
      </c>
      <c r="I128" s="136">
        <f t="shared" si="16"/>
        <v>-0.56097428187449216</v>
      </c>
      <c r="J128" s="136">
        <f t="shared" si="17"/>
        <v>0.56097428187449216</v>
      </c>
      <c r="K128" s="127"/>
      <c r="AB128" s="121">
        <v>5</v>
      </c>
      <c r="AC128" s="160" t="s">
        <v>142</v>
      </c>
      <c r="AD128" s="161">
        <f>RANK(AD127,$AD$127:$BG$127,1)</f>
        <v>2</v>
      </c>
      <c r="AE128" s="161">
        <f t="shared" ref="AE128:BG128" si="19">RANK(AE127,$AD$127:$BG$127,1)</f>
        <v>25</v>
      </c>
      <c r="AF128" s="161">
        <f t="shared" si="19"/>
        <v>27</v>
      </c>
      <c r="AG128" s="161">
        <f t="shared" si="19"/>
        <v>16</v>
      </c>
      <c r="AH128" s="161">
        <f t="shared" si="19"/>
        <v>28</v>
      </c>
      <c r="AI128" s="161">
        <f t="shared" si="19"/>
        <v>29</v>
      </c>
      <c r="AJ128" s="161">
        <f t="shared" si="19"/>
        <v>7</v>
      </c>
      <c r="AK128" s="161">
        <f t="shared" si="19"/>
        <v>26</v>
      </c>
      <c r="AL128" s="161">
        <f t="shared" si="19"/>
        <v>22</v>
      </c>
      <c r="AM128" s="161">
        <f t="shared" si="19"/>
        <v>11</v>
      </c>
      <c r="AN128" s="161">
        <f t="shared" si="19"/>
        <v>30</v>
      </c>
      <c r="AO128" s="161">
        <f t="shared" si="19"/>
        <v>1</v>
      </c>
      <c r="AP128" s="161">
        <f t="shared" si="19"/>
        <v>18</v>
      </c>
      <c r="AQ128" s="161">
        <f t="shared" si="19"/>
        <v>20</v>
      </c>
      <c r="AR128" s="161">
        <f t="shared" si="19"/>
        <v>17</v>
      </c>
      <c r="AS128" s="161">
        <f t="shared" si="19"/>
        <v>13</v>
      </c>
      <c r="AT128" s="161">
        <f t="shared" si="19"/>
        <v>9</v>
      </c>
      <c r="AU128" s="161">
        <f t="shared" si="19"/>
        <v>15</v>
      </c>
      <c r="AV128" s="161">
        <f t="shared" si="19"/>
        <v>19</v>
      </c>
      <c r="AW128" s="161">
        <f t="shared" si="19"/>
        <v>4</v>
      </c>
      <c r="AX128" s="161">
        <f t="shared" si="19"/>
        <v>5</v>
      </c>
      <c r="AY128" s="161">
        <f t="shared" si="19"/>
        <v>8</v>
      </c>
      <c r="AZ128" s="161">
        <f t="shared" si="19"/>
        <v>23</v>
      </c>
      <c r="BA128" s="161">
        <f t="shared" si="19"/>
        <v>14</v>
      </c>
      <c r="BB128" s="161">
        <f t="shared" si="19"/>
        <v>21</v>
      </c>
      <c r="BC128" s="161">
        <f t="shared" si="19"/>
        <v>10</v>
      </c>
      <c r="BD128" s="161">
        <f t="shared" si="19"/>
        <v>12</v>
      </c>
      <c r="BE128" s="161">
        <f t="shared" si="19"/>
        <v>24</v>
      </c>
      <c r="BF128" s="161">
        <f t="shared" si="19"/>
        <v>3</v>
      </c>
      <c r="BG128" s="161">
        <f t="shared" si="19"/>
        <v>6</v>
      </c>
    </row>
    <row r="129" spans="1:59">
      <c r="A129" s="121">
        <v>89</v>
      </c>
      <c r="B129" s="151">
        <f t="shared" si="13"/>
        <v>37438</v>
      </c>
      <c r="C129" s="127">
        <f t="shared" si="10"/>
        <v>911.62</v>
      </c>
      <c r="D129" s="127">
        <v>7.63</v>
      </c>
      <c r="E129" s="148">
        <f t="shared" si="11"/>
        <v>-7.9004263401426522E-2</v>
      </c>
      <c r="F129" s="148">
        <f t="shared" si="12"/>
        <v>-0.13882618510158007</v>
      </c>
      <c r="G129" s="130">
        <f t="shared" si="14"/>
        <v>-8.1636099219349251E-2</v>
      </c>
      <c r="H129" s="152">
        <f t="shared" si="15"/>
        <v>-5.7190085882230818E-2</v>
      </c>
      <c r="I129" s="136">
        <f t="shared" si="16"/>
        <v>-0.56097428187449216</v>
      </c>
      <c r="J129" s="136">
        <f t="shared" si="17"/>
        <v>0.56097428187449216</v>
      </c>
      <c r="K129" s="127"/>
      <c r="AB129" s="121">
        <v>6</v>
      </c>
      <c r="AC129" s="156" t="s">
        <v>159</v>
      </c>
      <c r="AD129" s="162">
        <f t="shared" ref="AD129:BG129" si="20">(AD125-$C$30)/AD127</f>
        <v>-0.13163515360450032</v>
      </c>
      <c r="AE129" s="162">
        <f t="shared" si="20"/>
        <v>1.0906594119702553</v>
      </c>
      <c r="AF129" s="162">
        <f t="shared" si="20"/>
        <v>0.1004147082060152</v>
      </c>
      <c r="AG129" s="162">
        <f t="shared" si="20"/>
        <v>0.16753281985135521</v>
      </c>
      <c r="AH129" s="162">
        <f t="shared" si="20"/>
        <v>-1.0533804294658826E-2</v>
      </c>
      <c r="AI129" s="162">
        <f t="shared" si="20"/>
        <v>-0.3676190958340641</v>
      </c>
      <c r="AJ129" s="162">
        <f t="shared" si="20"/>
        <v>0.58566653179619865</v>
      </c>
      <c r="AK129" s="162">
        <f t="shared" si="20"/>
        <v>0.14433978415500917</v>
      </c>
      <c r="AL129" s="162">
        <f t="shared" si="20"/>
        <v>-0.45130172490458637</v>
      </c>
      <c r="AM129" s="162">
        <f t="shared" si="20"/>
        <v>0.14092388217204049</v>
      </c>
      <c r="AN129" s="162">
        <f t="shared" si="20"/>
        <v>0.15851735250430085</v>
      </c>
      <c r="AO129" s="162">
        <f t="shared" si="20"/>
        <v>9.8627342655714642E-2</v>
      </c>
      <c r="AP129" s="162">
        <f t="shared" si="20"/>
        <v>-0.29112370788104436</v>
      </c>
      <c r="AQ129" s="162">
        <f t="shared" si="20"/>
        <v>0.4758608446813285</v>
      </c>
      <c r="AR129" s="162">
        <f t="shared" si="20"/>
        <v>4.7006184344163295E-3</v>
      </c>
      <c r="AS129" s="162">
        <f t="shared" si="20"/>
        <v>0.86535100169999946</v>
      </c>
      <c r="AT129" s="162">
        <f t="shared" si="20"/>
        <v>0.34899021203824238</v>
      </c>
      <c r="AU129" s="162">
        <f t="shared" si="20"/>
        <v>3.9387344389373101E-2</v>
      </c>
      <c r="AV129" s="162">
        <f t="shared" si="20"/>
        <v>0.3002600080053256</v>
      </c>
      <c r="AW129" s="162">
        <f t="shared" si="20"/>
        <v>0.52808475117043163</v>
      </c>
      <c r="AX129" s="162">
        <f t="shared" si="20"/>
        <v>0.9302515835117906</v>
      </c>
      <c r="AY129" s="162">
        <f t="shared" si="20"/>
        <v>0.10603757608110664</v>
      </c>
      <c r="AZ129" s="162">
        <f t="shared" si="20"/>
        <v>5.5812680057097663E-2</v>
      </c>
      <c r="BA129" s="162">
        <f t="shared" si="20"/>
        <v>0.20598372644008184</v>
      </c>
      <c r="BB129" s="162">
        <f t="shared" si="20"/>
        <v>0.13231369658694458</v>
      </c>
      <c r="BC129" s="162">
        <f t="shared" si="20"/>
        <v>4.1043670029819242E-2</v>
      </c>
      <c r="BD129" s="162">
        <f t="shared" si="20"/>
        <v>-0.21790665437350984</v>
      </c>
      <c r="BE129" s="162">
        <f t="shared" si="20"/>
        <v>0.19984864779934636</v>
      </c>
      <c r="BF129" s="162">
        <f t="shared" si="20"/>
        <v>9.1649783367691015E-2</v>
      </c>
      <c r="BG129" s="162">
        <f t="shared" si="20"/>
        <v>0.50524812976684474</v>
      </c>
    </row>
    <row r="130" spans="1:59">
      <c r="A130" s="121">
        <v>90</v>
      </c>
      <c r="B130" s="151">
        <f t="shared" si="13"/>
        <v>37410</v>
      </c>
      <c r="C130" s="127">
        <f t="shared" si="10"/>
        <v>989.82</v>
      </c>
      <c r="D130" s="127">
        <v>8.86</v>
      </c>
      <c r="E130" s="148">
        <f t="shared" si="11"/>
        <v>-7.2455347939351933E-2</v>
      </c>
      <c r="F130" s="148">
        <f t="shared" si="12"/>
        <v>-0.23948497854077255</v>
      </c>
      <c r="G130" s="130">
        <f t="shared" si="14"/>
        <v>-7.1725625413457506E-2</v>
      </c>
      <c r="H130" s="152">
        <f t="shared" si="15"/>
        <v>-0.16775935312731505</v>
      </c>
      <c r="I130" s="136">
        <f t="shared" si="16"/>
        <v>-0.56097428187449216</v>
      </c>
      <c r="J130" s="136">
        <f t="shared" si="17"/>
        <v>0.56097428187449216</v>
      </c>
      <c r="K130" s="127"/>
      <c r="AB130" s="121">
        <v>7</v>
      </c>
      <c r="AC130" s="158" t="str">
        <f>AC128</f>
        <v>排名</v>
      </c>
      <c r="AD130" s="159">
        <f>RANK(AD129,$AD$129:$BG$129,0)</f>
        <v>26</v>
      </c>
      <c r="AE130" s="159">
        <f t="shared" ref="AE130:BG130" si="21">RANK(AE129,$AD$129:$BG$129,0)</f>
        <v>1</v>
      </c>
      <c r="AF130" s="159">
        <f t="shared" si="21"/>
        <v>18</v>
      </c>
      <c r="AG130" s="159">
        <f t="shared" si="21"/>
        <v>12</v>
      </c>
      <c r="AH130" s="159">
        <f t="shared" si="21"/>
        <v>25</v>
      </c>
      <c r="AI130" s="159">
        <f t="shared" si="21"/>
        <v>29</v>
      </c>
      <c r="AJ130" s="159">
        <f t="shared" si="21"/>
        <v>4</v>
      </c>
      <c r="AK130" s="159">
        <f t="shared" si="21"/>
        <v>14</v>
      </c>
      <c r="AL130" s="159">
        <f t="shared" si="21"/>
        <v>30</v>
      </c>
      <c r="AM130" s="159">
        <f t="shared" si="21"/>
        <v>15</v>
      </c>
      <c r="AN130" s="159">
        <f t="shared" si="21"/>
        <v>13</v>
      </c>
      <c r="AO130" s="159">
        <f t="shared" si="21"/>
        <v>19</v>
      </c>
      <c r="AP130" s="159">
        <f t="shared" si="21"/>
        <v>28</v>
      </c>
      <c r="AQ130" s="159">
        <f t="shared" si="21"/>
        <v>7</v>
      </c>
      <c r="AR130" s="159">
        <f t="shared" si="21"/>
        <v>24</v>
      </c>
      <c r="AS130" s="159">
        <f t="shared" si="21"/>
        <v>3</v>
      </c>
      <c r="AT130" s="159">
        <f t="shared" si="21"/>
        <v>8</v>
      </c>
      <c r="AU130" s="159">
        <f t="shared" si="21"/>
        <v>23</v>
      </c>
      <c r="AV130" s="159">
        <f t="shared" si="21"/>
        <v>9</v>
      </c>
      <c r="AW130" s="159">
        <f t="shared" si="21"/>
        <v>5</v>
      </c>
      <c r="AX130" s="159">
        <f t="shared" si="21"/>
        <v>2</v>
      </c>
      <c r="AY130" s="159">
        <f t="shared" si="21"/>
        <v>17</v>
      </c>
      <c r="AZ130" s="159">
        <f t="shared" si="21"/>
        <v>21</v>
      </c>
      <c r="BA130" s="159">
        <f t="shared" si="21"/>
        <v>10</v>
      </c>
      <c r="BB130" s="159">
        <f t="shared" si="21"/>
        <v>16</v>
      </c>
      <c r="BC130" s="159">
        <f t="shared" si="21"/>
        <v>22</v>
      </c>
      <c r="BD130" s="159">
        <f t="shared" si="21"/>
        <v>27</v>
      </c>
      <c r="BE130" s="159">
        <f t="shared" si="21"/>
        <v>11</v>
      </c>
      <c r="BF130" s="159">
        <f t="shared" si="21"/>
        <v>20</v>
      </c>
      <c r="BG130" s="159">
        <f t="shared" si="21"/>
        <v>6</v>
      </c>
    </row>
    <row r="131" spans="1:59">
      <c r="A131" s="121">
        <v>91</v>
      </c>
      <c r="B131" s="151">
        <f t="shared" si="13"/>
        <v>37377</v>
      </c>
      <c r="C131" s="127">
        <f t="shared" si="10"/>
        <v>1067.1400000000001</v>
      </c>
      <c r="D131" s="127">
        <v>11.65</v>
      </c>
      <c r="E131" s="148">
        <f t="shared" si="11"/>
        <v>-9.0814545184414452E-3</v>
      </c>
      <c r="F131" s="148">
        <f t="shared" si="12"/>
        <v>-4.0362438220757801E-2</v>
      </c>
      <c r="G131" s="130">
        <f t="shared" si="14"/>
        <v>2.4178087859754997E-2</v>
      </c>
      <c r="H131" s="152">
        <f t="shared" si="15"/>
        <v>-6.4540526080512806E-2</v>
      </c>
      <c r="I131" s="136">
        <f t="shared" si="16"/>
        <v>-0.56097428187449216</v>
      </c>
      <c r="J131" s="136">
        <f t="shared" si="17"/>
        <v>0.56097428187449216</v>
      </c>
      <c r="K131" s="127"/>
      <c r="AB131" s="121">
        <v>8</v>
      </c>
      <c r="AC131" s="163" t="s">
        <v>157</v>
      </c>
      <c r="AD131" s="164">
        <v>2.5021617057129034E-2</v>
      </c>
      <c r="AE131" s="164">
        <v>3.7865213234433322E-2</v>
      </c>
      <c r="AF131" s="164">
        <v>5.2551097992489054E-2</v>
      </c>
      <c r="AG131" s="164">
        <v>3.1475684358416127E-2</v>
      </c>
      <c r="AH131" s="164">
        <v>6.0764809236582971E-2</v>
      </c>
      <c r="AI131" s="164">
        <v>7.0267225430937538E-2</v>
      </c>
      <c r="AJ131" s="164">
        <v>1.616122914305167E-2</v>
      </c>
      <c r="AK131" s="164">
        <v>5.8764037972780889E-2</v>
      </c>
      <c r="AL131" s="164">
        <v>3.2963453179448744E-2</v>
      </c>
      <c r="AM131" s="164">
        <v>2.7034086877235096E-2</v>
      </c>
      <c r="AN131" s="164">
        <v>6.4583834663131764E-2</v>
      </c>
      <c r="AO131" s="164">
        <v>2.2592257440106789E-2</v>
      </c>
      <c r="AP131" s="164">
        <v>3.8847704351786652E-2</v>
      </c>
      <c r="AQ131" s="164">
        <v>3.5197681245616515E-2</v>
      </c>
      <c r="AR131" s="164">
        <v>3.0696209673052876E-2</v>
      </c>
      <c r="AS131" s="164">
        <v>2.6128866315700248E-2</v>
      </c>
      <c r="AT131" s="164">
        <v>2.0014709557474843E-2</v>
      </c>
      <c r="AU131" s="164">
        <v>2.9414077313881046E-2</v>
      </c>
      <c r="AV131" s="164">
        <v>2.836811533437562E-2</v>
      </c>
      <c r="AW131" s="164">
        <v>1.483684707635979E-2</v>
      </c>
      <c r="AX131" s="164">
        <v>1.5809058980145931E-2</v>
      </c>
      <c r="AY131" s="164">
        <v>1.9200471824922478E-2</v>
      </c>
      <c r="AZ131" s="164">
        <v>3.3468804437973662E-2</v>
      </c>
      <c r="BA131" s="164">
        <v>2.3597082451214023E-2</v>
      </c>
      <c r="BB131" s="164">
        <v>3.8121631234116771E-2</v>
      </c>
      <c r="BC131" s="164">
        <v>1.8431404426652392E-2</v>
      </c>
      <c r="BD131" s="164">
        <v>1.9620267771355084E-2</v>
      </c>
      <c r="BE131" s="164">
        <v>3.2957203720561379E-2</v>
      </c>
      <c r="BF131" s="164">
        <v>5.5799255718978601E-3</v>
      </c>
      <c r="BG131" s="164">
        <v>1.1284514908736366E-2</v>
      </c>
    </row>
    <row r="132" spans="1:59">
      <c r="A132" s="121">
        <v>92</v>
      </c>
      <c r="B132" s="151">
        <f t="shared" si="13"/>
        <v>37347</v>
      </c>
      <c r="C132" s="127">
        <f t="shared" si="10"/>
        <v>1076.92</v>
      </c>
      <c r="D132" s="127">
        <v>12.14</v>
      </c>
      <c r="E132" s="148">
        <f t="shared" si="11"/>
        <v>-6.1417652236815723E-2</v>
      </c>
      <c r="F132" s="148">
        <f t="shared" si="12"/>
        <v>2.533783783783794E-2</v>
      </c>
      <c r="G132" s="130">
        <f t="shared" si="14"/>
        <v>-5.5022280444222471E-2</v>
      </c>
      <c r="H132" s="152">
        <f t="shared" si="15"/>
        <v>8.0360118282060411E-2</v>
      </c>
      <c r="I132" s="136">
        <f t="shared" si="16"/>
        <v>-0.56097428187449216</v>
      </c>
      <c r="J132" s="136">
        <f t="shared" si="17"/>
        <v>0.56097428187449216</v>
      </c>
      <c r="K132" s="127"/>
      <c r="AB132" s="121">
        <v>9</v>
      </c>
      <c r="AC132" s="165" t="s">
        <v>153</v>
      </c>
      <c r="AD132" s="166">
        <f t="shared" ref="AD132:BG132" si="22">AD131/$AD$131</f>
        <v>1</v>
      </c>
      <c r="AE132" s="167">
        <f t="shared" si="22"/>
        <v>1.5133000056702952</v>
      </c>
      <c r="AF132" s="167">
        <f t="shared" si="22"/>
        <v>2.1002278898484086</v>
      </c>
      <c r="AG132" s="167">
        <f t="shared" si="22"/>
        <v>1.2579396562001268</v>
      </c>
      <c r="AH132" s="167">
        <f t="shared" si="22"/>
        <v>2.428492495023225</v>
      </c>
      <c r="AI132" s="167">
        <f t="shared" si="22"/>
        <v>2.8082607639028412</v>
      </c>
      <c r="AJ132" s="167">
        <f t="shared" si="22"/>
        <v>0.64589067549681378</v>
      </c>
      <c r="AK132" s="167">
        <f t="shared" si="22"/>
        <v>2.3485307859444733</v>
      </c>
      <c r="AL132" s="167">
        <f t="shared" si="22"/>
        <v>1.3173989956039618</v>
      </c>
      <c r="AM132" s="167">
        <f t="shared" si="22"/>
        <v>1.0804292470591017</v>
      </c>
      <c r="AN132" s="167">
        <f t="shared" si="22"/>
        <v>2.5811215364568478</v>
      </c>
      <c r="AO132" s="167">
        <f t="shared" si="22"/>
        <v>0.90290956769598218</v>
      </c>
      <c r="AP132" s="167">
        <f t="shared" si="22"/>
        <v>1.5525656980158427</v>
      </c>
      <c r="AQ132" s="167">
        <f t="shared" si="22"/>
        <v>1.4066909091148514</v>
      </c>
      <c r="AR132" s="167">
        <f t="shared" si="22"/>
        <v>1.2267876054120597</v>
      </c>
      <c r="AS132" s="167">
        <f t="shared" si="22"/>
        <v>1.0442517066759978</v>
      </c>
      <c r="AT132" s="167">
        <f t="shared" si="22"/>
        <v>0.79989672577026161</v>
      </c>
      <c r="AU132" s="167">
        <f t="shared" si="22"/>
        <v>1.1755466182190866</v>
      </c>
      <c r="AV132" s="167">
        <f t="shared" si="22"/>
        <v>1.1337442847760759</v>
      </c>
      <c r="AW132" s="167">
        <f t="shared" si="22"/>
        <v>0.59296116004351329</v>
      </c>
      <c r="AX132" s="167">
        <f t="shared" si="22"/>
        <v>0.63181603906937311</v>
      </c>
      <c r="AY132" s="167">
        <f t="shared" si="22"/>
        <v>0.76735535441551228</v>
      </c>
      <c r="AZ132" s="167">
        <f t="shared" si="22"/>
        <v>1.3375955823142094</v>
      </c>
      <c r="BA132" s="167">
        <f t="shared" si="22"/>
        <v>0.94306784399015731</v>
      </c>
      <c r="BB132" s="167">
        <f t="shared" si="22"/>
        <v>1.5235478645156288</v>
      </c>
      <c r="BC132" s="167">
        <f t="shared" si="22"/>
        <v>0.73661923546228236</v>
      </c>
      <c r="BD132" s="167">
        <f t="shared" si="22"/>
        <v>0.78413268521208446</v>
      </c>
      <c r="BE132" s="167">
        <f t="shared" si="22"/>
        <v>1.3171492332135815</v>
      </c>
      <c r="BF132" s="167">
        <f t="shared" si="22"/>
        <v>0.22300419509889571</v>
      </c>
      <c r="BG132" s="167">
        <f t="shared" si="22"/>
        <v>0.45099063273855194</v>
      </c>
    </row>
    <row r="133" spans="1:59">
      <c r="A133" s="121">
        <v>93</v>
      </c>
      <c r="B133" s="151">
        <f t="shared" si="13"/>
        <v>37316</v>
      </c>
      <c r="C133" s="127">
        <f t="shared" si="10"/>
        <v>1147.3900000000001</v>
      </c>
      <c r="D133" s="127">
        <v>11.84</v>
      </c>
      <c r="E133" s="148">
        <f t="shared" si="11"/>
        <v>3.6738861330225081E-2</v>
      </c>
      <c r="F133" s="148">
        <f t="shared" si="12"/>
        <v>9.1244239631336432E-2</v>
      </c>
      <c r="G133" s="130">
        <f t="shared" si="14"/>
        <v>9.3517972093356744E-2</v>
      </c>
      <c r="H133" s="152">
        <f t="shared" si="15"/>
        <v>-2.2737324620203114E-3</v>
      </c>
      <c r="I133" s="136">
        <f t="shared" si="16"/>
        <v>-0.56097428187449216</v>
      </c>
      <c r="J133" s="136">
        <f t="shared" si="17"/>
        <v>0.56097428187449216</v>
      </c>
      <c r="K133" s="127"/>
      <c r="AB133" s="121">
        <v>10</v>
      </c>
      <c r="AC133" s="160" t="s">
        <v>154</v>
      </c>
      <c r="AD133" s="148">
        <f t="shared" ref="AD133:BG133" si="23">(AD125-$C$30)/AD132</f>
        <v>-2.0905326734487029E-2</v>
      </c>
      <c r="AE133" s="148">
        <f t="shared" si="23"/>
        <v>0.2997353173115937</v>
      </c>
      <c r="AF133" s="148">
        <f t="shared" si="23"/>
        <v>2.3782600341947936E-2</v>
      </c>
      <c r="AG133" s="148">
        <f t="shared" si="23"/>
        <v>3.8536668259506322E-2</v>
      </c>
      <c r="AH133" s="148">
        <f t="shared" si="23"/>
        <v>-2.6151351609223499E-3</v>
      </c>
      <c r="AI133" s="148">
        <f t="shared" si="23"/>
        <v>-8.5157173697455971E-2</v>
      </c>
      <c r="AJ133" s="148">
        <f t="shared" si="23"/>
        <v>0.19312573356507459</v>
      </c>
      <c r="AK133" s="148">
        <f t="shared" si="23"/>
        <v>2.9747972650733635E-2</v>
      </c>
      <c r="AL133" s="148">
        <f t="shared" si="23"/>
        <v>-0.11934208210138576</v>
      </c>
      <c r="AM133" s="148">
        <f t="shared" si="23"/>
        <v>2.9191706506058498E-2</v>
      </c>
      <c r="AN133" s="148">
        <f t="shared" si="23"/>
        <v>4.7507177683372426E-2</v>
      </c>
      <c r="AO133" s="148">
        <f t="shared" si="23"/>
        <v>1.5844958199784522E-2</v>
      </c>
      <c r="AP133" s="148">
        <f t="shared" si="23"/>
        <v>-6.0171771410122511E-2</v>
      </c>
      <c r="AQ133" s="148">
        <f t="shared" si="23"/>
        <v>0.11492974310400313</v>
      </c>
      <c r="AR133" s="148">
        <f t="shared" si="23"/>
        <v>1.1840066142219264E-3</v>
      </c>
      <c r="AS133" s="148">
        <f t="shared" si="23"/>
        <v>0.19426065489402461</v>
      </c>
      <c r="AT133" s="148">
        <f t="shared" si="23"/>
        <v>9.5004135083776989E-2</v>
      </c>
      <c r="AU133" s="148">
        <f t="shared" si="23"/>
        <v>9.3160890158467055E-3</v>
      </c>
      <c r="AV133" s="148">
        <f t="shared" si="23"/>
        <v>8.5097498004926636E-2</v>
      </c>
      <c r="AW133" s="148">
        <f t="shared" si="23"/>
        <v>0.14804828254217034</v>
      </c>
      <c r="AX133" s="148">
        <f t="shared" si="23"/>
        <v>0.26454196202147295</v>
      </c>
      <c r="AY133" s="148">
        <f t="shared" si="23"/>
        <v>3.0088727879488065E-2</v>
      </c>
      <c r="AZ133" s="148">
        <f t="shared" si="23"/>
        <v>1.5829647181950603E-2</v>
      </c>
      <c r="BA133" s="148">
        <f t="shared" si="23"/>
        <v>5.5164557526863812E-2</v>
      </c>
      <c r="BB133" s="148">
        <f t="shared" si="23"/>
        <v>3.0130857104981229E-2</v>
      </c>
      <c r="BC133" s="148">
        <f t="shared" si="23"/>
        <v>1.2427608417323075E-2</v>
      </c>
      <c r="BD133" s="148">
        <f t="shared" si="23"/>
        <v>-6.3006729349955978E-2</v>
      </c>
      <c r="BE133" s="148">
        <f t="shared" si="23"/>
        <v>6.1400847048629296E-2</v>
      </c>
      <c r="BF133" s="148">
        <f t="shared" si="23"/>
        <v>6.6619086126497654E-2</v>
      </c>
      <c r="BG133" s="148">
        <f t="shared" si="23"/>
        <v>0.22249919591180736</v>
      </c>
    </row>
    <row r="134" spans="1:59">
      <c r="A134" s="121">
        <v>94</v>
      </c>
      <c r="B134" s="151">
        <f t="shared" si="13"/>
        <v>37288</v>
      </c>
      <c r="C134" s="127">
        <f t="shared" si="10"/>
        <v>1106.73</v>
      </c>
      <c r="D134" s="127">
        <v>10.85</v>
      </c>
      <c r="E134" s="148">
        <f t="shared" si="11"/>
        <v>-2.0766236064413413E-2</v>
      </c>
      <c r="F134" s="148">
        <f t="shared" si="12"/>
        <v>-0.12216828478964403</v>
      </c>
      <c r="G134" s="130">
        <f t="shared" si="14"/>
        <v>6.4955078799794619E-3</v>
      </c>
      <c r="H134" s="152">
        <f t="shared" si="15"/>
        <v>-0.12866379266962349</v>
      </c>
      <c r="I134" s="136">
        <f t="shared" si="16"/>
        <v>-0.56097428187449216</v>
      </c>
      <c r="J134" s="136">
        <f t="shared" si="17"/>
        <v>0.56097428187449216</v>
      </c>
      <c r="K134" s="127"/>
      <c r="AB134" s="121">
        <v>11</v>
      </c>
      <c r="AC134" s="159" t="s">
        <v>158</v>
      </c>
      <c r="AD134" s="159">
        <f>RANK(AD133,$AD$133:$BG$133,0)</f>
        <v>26</v>
      </c>
      <c r="AE134" s="159">
        <f t="shared" ref="AE134:BG134" si="24">RANK(AE133,$AD$133:$BG$133,0)</f>
        <v>1</v>
      </c>
      <c r="AF134" s="159">
        <f t="shared" si="24"/>
        <v>19</v>
      </c>
      <c r="AG134" s="159">
        <f t="shared" si="24"/>
        <v>14</v>
      </c>
      <c r="AH134" s="159">
        <f t="shared" si="24"/>
        <v>25</v>
      </c>
      <c r="AI134" s="159">
        <f t="shared" si="24"/>
        <v>29</v>
      </c>
      <c r="AJ134" s="159">
        <f t="shared" si="24"/>
        <v>5</v>
      </c>
      <c r="AK134" s="159">
        <f t="shared" si="24"/>
        <v>17</v>
      </c>
      <c r="AL134" s="159">
        <f t="shared" si="24"/>
        <v>30</v>
      </c>
      <c r="AM134" s="159">
        <f t="shared" si="24"/>
        <v>18</v>
      </c>
      <c r="AN134" s="159">
        <f t="shared" si="24"/>
        <v>13</v>
      </c>
      <c r="AO134" s="159">
        <f t="shared" si="24"/>
        <v>20</v>
      </c>
      <c r="AP134" s="159">
        <f t="shared" si="24"/>
        <v>27</v>
      </c>
      <c r="AQ134" s="159">
        <f t="shared" si="24"/>
        <v>7</v>
      </c>
      <c r="AR134" s="159">
        <f t="shared" si="24"/>
        <v>24</v>
      </c>
      <c r="AS134" s="159">
        <f t="shared" si="24"/>
        <v>4</v>
      </c>
      <c r="AT134" s="159">
        <f t="shared" si="24"/>
        <v>8</v>
      </c>
      <c r="AU134" s="159">
        <f t="shared" si="24"/>
        <v>23</v>
      </c>
      <c r="AV134" s="159">
        <f t="shared" si="24"/>
        <v>9</v>
      </c>
      <c r="AW134" s="159">
        <f t="shared" si="24"/>
        <v>6</v>
      </c>
      <c r="AX134" s="159">
        <f t="shared" si="24"/>
        <v>2</v>
      </c>
      <c r="AY134" s="159">
        <f t="shared" si="24"/>
        <v>16</v>
      </c>
      <c r="AZ134" s="159">
        <f t="shared" si="24"/>
        <v>21</v>
      </c>
      <c r="BA134" s="159">
        <f t="shared" si="24"/>
        <v>12</v>
      </c>
      <c r="BB134" s="159">
        <f t="shared" si="24"/>
        <v>15</v>
      </c>
      <c r="BC134" s="159">
        <f t="shared" si="24"/>
        <v>22</v>
      </c>
      <c r="BD134" s="159">
        <f t="shared" si="24"/>
        <v>28</v>
      </c>
      <c r="BE134" s="159">
        <f t="shared" si="24"/>
        <v>11</v>
      </c>
      <c r="BF134" s="159">
        <f t="shared" si="24"/>
        <v>10</v>
      </c>
      <c r="BG134" s="159">
        <f t="shared" si="24"/>
        <v>3</v>
      </c>
    </row>
    <row r="135" spans="1:59">
      <c r="A135" s="121">
        <v>95</v>
      </c>
      <c r="B135" s="151">
        <f t="shared" si="13"/>
        <v>37258</v>
      </c>
      <c r="C135" s="127">
        <f t="shared" si="10"/>
        <v>1130.2</v>
      </c>
      <c r="D135" s="127">
        <v>12.36</v>
      </c>
      <c r="E135" s="148">
        <f t="shared" si="11"/>
        <v>-1.5573827607832103E-2</v>
      </c>
      <c r="F135" s="148">
        <f t="shared" si="12"/>
        <v>0.12876712328767126</v>
      </c>
      <c r="G135" s="130">
        <f t="shared" si="14"/>
        <v>1.4353179626766445E-2</v>
      </c>
      <c r="H135" s="152">
        <f t="shared" si="15"/>
        <v>0.11441394366090482</v>
      </c>
      <c r="I135" s="136">
        <f t="shared" si="16"/>
        <v>-0.56097428187449216</v>
      </c>
      <c r="J135" s="136">
        <f t="shared" si="17"/>
        <v>0.56097428187449216</v>
      </c>
      <c r="K135" s="127"/>
    </row>
    <row r="136" spans="1:59">
      <c r="A136" s="121">
        <v>96</v>
      </c>
      <c r="B136" s="151">
        <f t="shared" si="13"/>
        <v>37228</v>
      </c>
      <c r="C136" s="127">
        <f t="shared" si="10"/>
        <v>1148.08</v>
      </c>
      <c r="D136" s="127">
        <v>10.95</v>
      </c>
      <c r="E136" s="148">
        <f t="shared" si="11"/>
        <v>7.5738294791345417E-3</v>
      </c>
      <c r="F136" s="148">
        <f t="shared" si="12"/>
        <v>2.8169014084507005E-2</v>
      </c>
      <c r="G136" s="130">
        <f t="shared" si="14"/>
        <v>4.9382529227727109E-2</v>
      </c>
      <c r="H136" s="152">
        <f t="shared" si="15"/>
        <v>-2.1213515143220105E-2</v>
      </c>
      <c r="I136" s="136">
        <f t="shared" si="16"/>
        <v>-0.56097428187449216</v>
      </c>
      <c r="J136" s="136">
        <f t="shared" si="17"/>
        <v>0.56097428187449216</v>
      </c>
      <c r="K136" s="127"/>
    </row>
    <row r="137" spans="1:59">
      <c r="A137" s="121">
        <v>97</v>
      </c>
      <c r="B137" s="151">
        <f t="shared" si="13"/>
        <v>37196</v>
      </c>
      <c r="C137" s="127">
        <f t="shared" si="10"/>
        <v>1139.45</v>
      </c>
      <c r="D137" s="127">
        <v>10.65</v>
      </c>
      <c r="E137" s="148">
        <f t="shared" ref="E137:E160" si="25">C137/C138-1</f>
        <v>7.5175979920360847E-2</v>
      </c>
      <c r="F137" s="148">
        <f t="shared" ref="F137:F160" si="26">D137/D138-1</f>
        <v>0.21298405466970394</v>
      </c>
      <c r="G137" s="130">
        <f t="shared" si="14"/>
        <v>0.15168486387375901</v>
      </c>
      <c r="H137" s="152">
        <f t="shared" si="15"/>
        <v>6.1299190795944924E-2</v>
      </c>
      <c r="I137" s="136">
        <f t="shared" si="16"/>
        <v>-0.56097428187449216</v>
      </c>
      <c r="J137" s="136">
        <f t="shared" si="17"/>
        <v>0.56097428187449216</v>
      </c>
      <c r="K137" s="127"/>
    </row>
    <row r="138" spans="1:59">
      <c r="A138" s="121">
        <v>98</v>
      </c>
      <c r="B138" s="151">
        <f t="shared" si="13"/>
        <v>37165</v>
      </c>
      <c r="C138" s="127">
        <f t="shared" ref="C138:C152" si="27">AD99</f>
        <v>1059.78</v>
      </c>
      <c r="D138" s="127">
        <v>8.7799999999999994</v>
      </c>
      <c r="E138" s="148">
        <f t="shared" si="25"/>
        <v>1.8099025880454089E-2</v>
      </c>
      <c r="F138" s="148">
        <f t="shared" si="26"/>
        <v>0.13144329896907214</v>
      </c>
      <c r="G138" s="130">
        <f t="shared" si="14"/>
        <v>6.5310309001524944E-2</v>
      </c>
      <c r="H138" s="152">
        <f t="shared" si="15"/>
        <v>6.6132989967547198E-2</v>
      </c>
      <c r="I138" s="136">
        <f t="shared" si="16"/>
        <v>-0.56097428187449216</v>
      </c>
      <c r="J138" s="136">
        <f t="shared" si="17"/>
        <v>0.56097428187449216</v>
      </c>
      <c r="K138" s="127"/>
    </row>
    <row r="139" spans="1:59">
      <c r="A139" s="121">
        <v>99</v>
      </c>
      <c r="B139" s="151">
        <f t="shared" si="13"/>
        <v>37138</v>
      </c>
      <c r="C139" s="127">
        <f t="shared" si="27"/>
        <v>1040.94</v>
      </c>
      <c r="D139" s="127">
        <v>7.76</v>
      </c>
      <c r="E139" s="148">
        <f t="shared" si="25"/>
        <v>-8.1723389615201314E-2</v>
      </c>
      <c r="F139" s="148">
        <f t="shared" si="26"/>
        <v>-0.16289104638619201</v>
      </c>
      <c r="G139" s="130">
        <f t="shared" si="14"/>
        <v>-8.5750952934072894E-2</v>
      </c>
      <c r="H139" s="152">
        <f t="shared" si="15"/>
        <v>-7.7140093452119113E-2</v>
      </c>
      <c r="I139" s="136">
        <f t="shared" si="16"/>
        <v>-0.56097428187449216</v>
      </c>
      <c r="J139" s="136">
        <f t="shared" si="17"/>
        <v>0.56097428187449216</v>
      </c>
      <c r="K139" s="127"/>
    </row>
    <row r="140" spans="1:59">
      <c r="A140" s="121">
        <v>100</v>
      </c>
      <c r="B140" s="151">
        <f t="shared" si="13"/>
        <v>37104</v>
      </c>
      <c r="C140" s="127">
        <f t="shared" si="27"/>
        <v>1133.58</v>
      </c>
      <c r="D140" s="127">
        <v>9.27</v>
      </c>
      <c r="E140" s="148">
        <f t="shared" si="25"/>
        <v>-6.4108385690579084E-2</v>
      </c>
      <c r="F140" s="148">
        <f t="shared" si="26"/>
        <v>-1.3829787234042601E-2</v>
      </c>
      <c r="G140" s="130">
        <f t="shared" si="14"/>
        <v>-5.9094167395059807E-2</v>
      </c>
      <c r="H140" s="152">
        <f t="shared" si="15"/>
        <v>4.5264380161017206E-2</v>
      </c>
      <c r="I140" s="136">
        <f t="shared" si="16"/>
        <v>-0.56097428187449216</v>
      </c>
      <c r="J140" s="136">
        <f t="shared" si="17"/>
        <v>0.56097428187449216</v>
      </c>
      <c r="K140" s="127"/>
    </row>
    <row r="141" spans="1:59">
      <c r="A141" s="121">
        <v>101</v>
      </c>
      <c r="B141" s="151">
        <f t="shared" si="13"/>
        <v>37074</v>
      </c>
      <c r="C141" s="127">
        <f t="shared" si="27"/>
        <v>1211.23</v>
      </c>
      <c r="D141" s="127">
        <v>9.4</v>
      </c>
      <c r="E141" s="148">
        <f t="shared" si="25"/>
        <v>-1.0740129698296408E-2</v>
      </c>
      <c r="F141" s="148">
        <f t="shared" si="26"/>
        <v>-0.19104991394148008</v>
      </c>
      <c r="G141" s="130">
        <f t="shared" si="14"/>
        <v>2.1668014700675305E-2</v>
      </c>
      <c r="H141" s="152">
        <f t="shared" si="15"/>
        <v>-0.21271792864215538</v>
      </c>
      <c r="I141" s="136">
        <f t="shared" si="16"/>
        <v>-0.56097428187449216</v>
      </c>
      <c r="J141" s="136">
        <f t="shared" si="17"/>
        <v>0.56097428187449216</v>
      </c>
      <c r="K141" s="127"/>
    </row>
    <row r="142" spans="1:59">
      <c r="A142" s="121">
        <v>102</v>
      </c>
      <c r="B142" s="151">
        <f t="shared" si="13"/>
        <v>37043</v>
      </c>
      <c r="C142" s="127">
        <f t="shared" si="27"/>
        <v>1224.3800000000001</v>
      </c>
      <c r="D142" s="127">
        <v>11.62</v>
      </c>
      <c r="E142" s="148">
        <f t="shared" si="25"/>
        <v>-2.5035435014572061E-2</v>
      </c>
      <c r="F142" s="148">
        <f t="shared" si="26"/>
        <v>0.1643286573146292</v>
      </c>
      <c r="G142" s="130">
        <f t="shared" si="14"/>
        <v>3.4929084496766738E-5</v>
      </c>
      <c r="H142" s="152">
        <f t="shared" si="15"/>
        <v>0.16429372823013244</v>
      </c>
      <c r="I142" s="136">
        <f t="shared" si="16"/>
        <v>-0.56097428187449216</v>
      </c>
      <c r="J142" s="136">
        <f t="shared" si="17"/>
        <v>0.56097428187449216</v>
      </c>
      <c r="K142" s="127"/>
    </row>
    <row r="143" spans="1:59">
      <c r="A143" s="121">
        <v>103</v>
      </c>
      <c r="B143" s="151">
        <f t="shared" si="13"/>
        <v>37012</v>
      </c>
      <c r="C143" s="127">
        <f t="shared" si="27"/>
        <v>1255.82</v>
      </c>
      <c r="D143" s="127">
        <v>9.98</v>
      </c>
      <c r="E143" s="148">
        <f t="shared" si="25"/>
        <v>5.0901989659533076E-3</v>
      </c>
      <c r="F143" s="148">
        <f t="shared" si="26"/>
        <v>-0.21664050235478804</v>
      </c>
      <c r="G143" s="130">
        <f t="shared" si="14"/>
        <v>4.5624051158047033E-2</v>
      </c>
      <c r="H143" s="152">
        <f t="shared" si="15"/>
        <v>-0.26226455351283506</v>
      </c>
      <c r="I143" s="136">
        <f t="shared" si="16"/>
        <v>-0.56097428187449216</v>
      </c>
      <c r="J143" s="136">
        <f t="shared" si="17"/>
        <v>0.56097428187449216</v>
      </c>
      <c r="K143" s="127"/>
    </row>
    <row r="144" spans="1:59">
      <c r="A144" s="121">
        <v>104</v>
      </c>
      <c r="B144" s="151">
        <f t="shared" si="13"/>
        <v>36983</v>
      </c>
      <c r="C144" s="127">
        <f t="shared" si="27"/>
        <v>1249.46</v>
      </c>
      <c r="D144" s="127">
        <v>12.74</v>
      </c>
      <c r="E144" s="148">
        <f t="shared" si="25"/>
        <v>7.6814354537071416E-2</v>
      </c>
      <c r="F144" s="148">
        <f t="shared" si="26"/>
        <v>0.15503173164097928</v>
      </c>
      <c r="G144" s="130">
        <f t="shared" si="14"/>
        <v>0.15416421619051718</v>
      </c>
      <c r="H144" s="152">
        <f t="shared" si="15"/>
        <v>8.6751545046209744E-4</v>
      </c>
      <c r="I144" s="136">
        <f t="shared" si="16"/>
        <v>-0.56097428187449216</v>
      </c>
      <c r="J144" s="136">
        <f t="shared" si="17"/>
        <v>0.56097428187449216</v>
      </c>
      <c r="K144" s="127"/>
    </row>
    <row r="145" spans="1:11">
      <c r="A145" s="121">
        <v>105</v>
      </c>
      <c r="B145" s="151">
        <f t="shared" si="13"/>
        <v>36951</v>
      </c>
      <c r="C145" s="127">
        <f t="shared" si="27"/>
        <v>1160.33</v>
      </c>
      <c r="D145" s="127">
        <v>11.03</v>
      </c>
      <c r="E145" s="148">
        <f t="shared" si="25"/>
        <v>-6.4204719583205727E-2</v>
      </c>
      <c r="F145" s="148">
        <f t="shared" si="26"/>
        <v>0.20942982456140347</v>
      </c>
      <c r="G145" s="130">
        <f t="shared" si="14"/>
        <v>-5.9239949475317952E-2</v>
      </c>
      <c r="H145" s="152">
        <f t="shared" si="15"/>
        <v>0.26866977403672143</v>
      </c>
      <c r="I145" s="136">
        <f t="shared" si="16"/>
        <v>-0.56097428187449216</v>
      </c>
      <c r="J145" s="136">
        <f t="shared" si="17"/>
        <v>0.56097428187449216</v>
      </c>
      <c r="K145" s="127"/>
    </row>
    <row r="146" spans="1:11">
      <c r="A146" s="121">
        <v>106</v>
      </c>
      <c r="B146" s="151">
        <f t="shared" si="13"/>
        <v>36923</v>
      </c>
      <c r="C146" s="127">
        <f t="shared" si="27"/>
        <v>1239.94</v>
      </c>
      <c r="D146" s="127">
        <v>9.1199999999999992</v>
      </c>
      <c r="E146" s="148">
        <f t="shared" si="25"/>
        <v>-9.2290686012547418E-2</v>
      </c>
      <c r="F146" s="148">
        <f t="shared" si="26"/>
        <v>-0.15633672525439424</v>
      </c>
      <c r="G146" s="130">
        <f t="shared" si="14"/>
        <v>-0.10174244263209643</v>
      </c>
      <c r="H146" s="152">
        <f t="shared" si="15"/>
        <v>-5.4594282622297804E-2</v>
      </c>
      <c r="I146" s="136">
        <f t="shared" si="16"/>
        <v>-0.56097428187449216</v>
      </c>
      <c r="J146" s="136">
        <f t="shared" si="17"/>
        <v>0.56097428187449216</v>
      </c>
      <c r="K146" s="127"/>
    </row>
    <row r="147" spans="1:11">
      <c r="A147" s="121">
        <v>107</v>
      </c>
      <c r="B147" s="151">
        <f t="shared" si="13"/>
        <v>36893</v>
      </c>
      <c r="C147" s="127">
        <f t="shared" si="27"/>
        <v>1366.01</v>
      </c>
      <c r="D147" s="127">
        <v>10.81</v>
      </c>
      <c r="E147" s="148">
        <f t="shared" si="25"/>
        <v>3.4636592238010078E-2</v>
      </c>
      <c r="F147" s="148">
        <f t="shared" si="26"/>
        <v>0.45295698924731176</v>
      </c>
      <c r="G147" s="130">
        <f t="shared" si="14"/>
        <v>9.0336608264187296E-2</v>
      </c>
      <c r="H147" s="152">
        <f t="shared" si="15"/>
        <v>0.36262038098312444</v>
      </c>
      <c r="I147" s="136">
        <f t="shared" si="16"/>
        <v>-0.56097428187449216</v>
      </c>
      <c r="J147" s="136">
        <f t="shared" si="17"/>
        <v>0.56097428187449216</v>
      </c>
      <c r="K147" s="127"/>
    </row>
    <row r="148" spans="1:11">
      <c r="A148" s="121">
        <v>108</v>
      </c>
      <c r="B148" s="151">
        <f t="shared" si="13"/>
        <v>36861</v>
      </c>
      <c r="C148" s="127">
        <f t="shared" si="27"/>
        <v>1320.28</v>
      </c>
      <c r="D148" s="127">
        <v>7.44</v>
      </c>
      <c r="E148" s="148">
        <f t="shared" si="25"/>
        <v>4.0533860603064742E-3</v>
      </c>
      <c r="F148" s="148">
        <f t="shared" si="26"/>
        <v>-9.8181818181818148E-2</v>
      </c>
      <c r="G148" s="130">
        <f t="shared" si="14"/>
        <v>4.4055042182052639E-2</v>
      </c>
      <c r="H148" s="152">
        <f t="shared" si="15"/>
        <v>-0.14223686036387079</v>
      </c>
      <c r="I148" s="136">
        <f t="shared" si="16"/>
        <v>-0.56097428187449216</v>
      </c>
      <c r="J148" s="136">
        <f t="shared" si="17"/>
        <v>0.56097428187449216</v>
      </c>
      <c r="K148" s="127"/>
    </row>
    <row r="149" spans="1:11">
      <c r="A149" s="121">
        <v>109</v>
      </c>
      <c r="B149" s="151">
        <f t="shared" si="13"/>
        <v>36831</v>
      </c>
      <c r="C149" s="127">
        <f t="shared" si="27"/>
        <v>1314.95</v>
      </c>
      <c r="D149" s="127">
        <v>8.25</v>
      </c>
      <c r="E149" s="148">
        <f t="shared" si="25"/>
        <v>-8.0068560235063702E-2</v>
      </c>
      <c r="F149" s="148">
        <f t="shared" si="26"/>
        <v>-0.15644171779141103</v>
      </c>
      <c r="G149" s="130">
        <f t="shared" si="14"/>
        <v>-8.3246699623727272E-2</v>
      </c>
      <c r="H149" s="152">
        <f t="shared" si="15"/>
        <v>-7.3195018167683756E-2</v>
      </c>
      <c r="I149" s="136">
        <f t="shared" si="16"/>
        <v>-0.56097428187449216</v>
      </c>
      <c r="J149" s="136">
        <f t="shared" si="17"/>
        <v>0.56097428187449216</v>
      </c>
      <c r="K149" s="127"/>
    </row>
    <row r="150" spans="1:11">
      <c r="A150" s="121">
        <v>110</v>
      </c>
      <c r="B150" s="151">
        <f t="shared" si="13"/>
        <v>36801</v>
      </c>
      <c r="C150" s="127">
        <f t="shared" si="27"/>
        <v>1429.4</v>
      </c>
      <c r="D150" s="127">
        <v>9.7799999999999994</v>
      </c>
      <c r="E150" s="148">
        <f t="shared" si="25"/>
        <v>-4.9494956526581202E-3</v>
      </c>
      <c r="F150" s="148">
        <f t="shared" si="26"/>
        <v>-0.24068322981366475</v>
      </c>
      <c r="G150" s="130">
        <f t="shared" si="14"/>
        <v>3.0430981234774328E-2</v>
      </c>
      <c r="H150" s="152">
        <f t="shared" si="15"/>
        <v>-0.27111421104843908</v>
      </c>
      <c r="I150" s="136">
        <f t="shared" si="16"/>
        <v>-0.56097428187449216</v>
      </c>
      <c r="J150" s="136">
        <f t="shared" si="17"/>
        <v>0.56097428187449216</v>
      </c>
      <c r="K150" s="127"/>
    </row>
    <row r="151" spans="1:11">
      <c r="A151" s="121">
        <v>111</v>
      </c>
      <c r="B151" s="151">
        <f t="shared" si="13"/>
        <v>36770</v>
      </c>
      <c r="C151" s="127">
        <f t="shared" si="27"/>
        <v>1436.51</v>
      </c>
      <c r="D151" s="127">
        <v>12.88</v>
      </c>
      <c r="E151" s="148">
        <f t="shared" si="25"/>
        <v>-5.3482947656950164E-2</v>
      </c>
      <c r="F151" s="148">
        <f t="shared" si="26"/>
        <v>-0.57728913685592387</v>
      </c>
      <c r="G151" s="130">
        <f t="shared" si="14"/>
        <v>-4.3014691958519799E-2</v>
      </c>
      <c r="H151" s="152">
        <f t="shared" si="15"/>
        <v>-0.53427444489740405</v>
      </c>
      <c r="I151" s="136">
        <f t="shared" si="16"/>
        <v>-0.56097428187449216</v>
      </c>
      <c r="J151" s="136">
        <f t="shared" si="17"/>
        <v>0.56097428187449216</v>
      </c>
      <c r="K151" s="127"/>
    </row>
    <row r="152" spans="1:11">
      <c r="A152" s="121">
        <v>112</v>
      </c>
      <c r="B152" s="151">
        <f t="shared" si="13"/>
        <v>36739</v>
      </c>
      <c r="C152" s="127">
        <f t="shared" si="27"/>
        <v>1517.68</v>
      </c>
      <c r="D152" s="127">
        <v>30.47</v>
      </c>
      <c r="E152" s="148">
        <f t="shared" si="25"/>
        <v>6.069903482594019E-2</v>
      </c>
      <c r="F152" s="148">
        <f t="shared" si="26"/>
        <v>0.19913419913419905</v>
      </c>
      <c r="G152" s="130">
        <f t="shared" si="14"/>
        <v>0.12977690278028367</v>
      </c>
      <c r="H152" s="152">
        <f t="shared" si="15"/>
        <v>6.9357296353915382E-2</v>
      </c>
      <c r="I152" s="136">
        <f t="shared" si="16"/>
        <v>-0.56097428187449216</v>
      </c>
      <c r="J152" s="136">
        <f t="shared" si="17"/>
        <v>0.56097428187449216</v>
      </c>
      <c r="K152" s="127"/>
    </row>
    <row r="153" spans="1:11">
      <c r="A153" s="121">
        <v>113</v>
      </c>
      <c r="B153" s="151">
        <f t="shared" si="13"/>
        <v>36710</v>
      </c>
      <c r="C153" s="127">
        <f t="shared" ref="C153:C160" si="28">AD114</f>
        <v>1430.83</v>
      </c>
      <c r="D153" s="127">
        <v>25.41</v>
      </c>
      <c r="E153" s="148">
        <f t="shared" si="25"/>
        <v>-1.6341262202667406E-2</v>
      </c>
      <c r="F153" s="148">
        <f t="shared" si="26"/>
        <v>-2.9782359679266901E-2</v>
      </c>
      <c r="G153" s="130">
        <f t="shared" si="14"/>
        <v>1.3191820850050603E-2</v>
      </c>
      <c r="H153" s="152">
        <f t="shared" si="15"/>
        <v>-4.2974180529317507E-2</v>
      </c>
      <c r="I153" s="136">
        <f t="shared" si="16"/>
        <v>-0.56097428187449216</v>
      </c>
      <c r="J153" s="136">
        <f t="shared" si="17"/>
        <v>0.56097428187449216</v>
      </c>
      <c r="K153" s="127"/>
    </row>
    <row r="154" spans="1:11">
      <c r="A154" s="121">
        <v>114</v>
      </c>
      <c r="B154" s="151">
        <f t="shared" si="13"/>
        <v>36678</v>
      </c>
      <c r="C154" s="127">
        <f t="shared" si="28"/>
        <v>1454.6</v>
      </c>
      <c r="D154" s="127">
        <v>26.19</v>
      </c>
      <c r="E154" s="148">
        <f t="shared" si="25"/>
        <v>2.3933549204561366E-2</v>
      </c>
      <c r="F154" s="148">
        <f t="shared" si="26"/>
        <v>0.24714285714285711</v>
      </c>
      <c r="G154" s="130">
        <f t="shared" si="14"/>
        <v>7.413969318097996E-2</v>
      </c>
      <c r="H154" s="152">
        <f t="shared" si="15"/>
        <v>0.17300316396187715</v>
      </c>
      <c r="I154" s="136">
        <f t="shared" si="16"/>
        <v>-0.56097428187449216</v>
      </c>
      <c r="J154" s="136">
        <f t="shared" si="17"/>
        <v>0.56097428187449216</v>
      </c>
      <c r="K154" s="127"/>
    </row>
    <row r="155" spans="1:11">
      <c r="A155" s="121">
        <v>115</v>
      </c>
      <c r="B155" s="151">
        <f t="shared" si="13"/>
        <v>36647</v>
      </c>
      <c r="C155" s="127">
        <f t="shared" si="28"/>
        <v>1420.6</v>
      </c>
      <c r="D155" s="127">
        <v>21</v>
      </c>
      <c r="E155" s="148">
        <f t="shared" si="25"/>
        <v>-2.1914997624670529E-2</v>
      </c>
      <c r="F155" s="148">
        <f t="shared" si="26"/>
        <v>-0.32279909706546284</v>
      </c>
      <c r="G155" s="130">
        <f t="shared" si="14"/>
        <v>4.7570870043285515E-3</v>
      </c>
      <c r="H155" s="152">
        <f t="shared" si="15"/>
        <v>-0.32755618406979137</v>
      </c>
      <c r="I155" s="136">
        <f t="shared" si="16"/>
        <v>-0.56097428187449216</v>
      </c>
      <c r="J155" s="136">
        <f t="shared" si="17"/>
        <v>0.56097428187449216</v>
      </c>
      <c r="K155" s="127"/>
    </row>
    <row r="156" spans="1:11">
      <c r="A156" s="121">
        <v>116</v>
      </c>
      <c r="B156" s="151">
        <f t="shared" si="13"/>
        <v>36619</v>
      </c>
      <c r="C156" s="127">
        <f t="shared" si="28"/>
        <v>1452.43</v>
      </c>
      <c r="D156" s="127">
        <v>31.01</v>
      </c>
      <c r="E156" s="148">
        <f t="shared" si="25"/>
        <v>-3.0795820042973876E-2</v>
      </c>
      <c r="F156" s="148">
        <f t="shared" si="26"/>
        <v>-8.6597938144329922E-2</v>
      </c>
      <c r="G156" s="130">
        <f t="shared" si="14"/>
        <v>-8.6822616116467854E-3</v>
      </c>
      <c r="H156" s="152">
        <f t="shared" si="15"/>
        <v>-7.7915676532683137E-2</v>
      </c>
      <c r="I156" s="136">
        <f t="shared" si="16"/>
        <v>-0.56097428187449216</v>
      </c>
      <c r="J156" s="136">
        <f t="shared" si="17"/>
        <v>0.56097428187449216</v>
      </c>
      <c r="K156" s="127"/>
    </row>
    <row r="157" spans="1:11">
      <c r="A157" s="121">
        <v>117</v>
      </c>
      <c r="B157" s="151">
        <f t="shared" si="13"/>
        <v>36586</v>
      </c>
      <c r="C157" s="127">
        <f t="shared" si="28"/>
        <v>1498.58</v>
      </c>
      <c r="D157" s="127">
        <v>33.950000000000003</v>
      </c>
      <c r="E157" s="148">
        <f t="shared" si="25"/>
        <v>9.6719895786068655E-2</v>
      </c>
      <c r="F157" s="148">
        <f t="shared" si="26"/>
        <v>0.18457780879274255</v>
      </c>
      <c r="G157" s="130">
        <f t="shared" si="14"/>
        <v>0.18428727187549498</v>
      </c>
      <c r="H157" s="152">
        <f t="shared" si="15"/>
        <v>2.9053691724756359E-4</v>
      </c>
      <c r="I157" s="136">
        <f t="shared" si="16"/>
        <v>-0.56097428187449216</v>
      </c>
      <c r="J157" s="136">
        <f t="shared" si="17"/>
        <v>0.56097428187449216</v>
      </c>
      <c r="K157" s="127"/>
    </row>
    <row r="158" spans="1:11">
      <c r="A158" s="121">
        <v>118</v>
      </c>
      <c r="B158" s="151">
        <f t="shared" si="13"/>
        <v>36557</v>
      </c>
      <c r="C158" s="127">
        <f t="shared" si="28"/>
        <v>1366.42</v>
      </c>
      <c r="D158" s="127">
        <v>28.66</v>
      </c>
      <c r="E158" s="148">
        <f t="shared" si="25"/>
        <v>-2.0108142219927405E-2</v>
      </c>
      <c r="F158" s="148">
        <f t="shared" si="26"/>
        <v>0.10485736314572081</v>
      </c>
      <c r="G158" s="130">
        <f t="shared" si="14"/>
        <v>7.4914012985717246E-3</v>
      </c>
      <c r="H158" s="152">
        <f t="shared" si="15"/>
        <v>9.7365961847149074E-2</v>
      </c>
      <c r="I158" s="136">
        <f t="shared" si="16"/>
        <v>-0.56097428187449216</v>
      </c>
      <c r="J158" s="136">
        <f t="shared" si="17"/>
        <v>0.56097428187449216</v>
      </c>
      <c r="K158" s="127"/>
    </row>
    <row r="159" spans="1:11">
      <c r="A159" s="121">
        <v>119</v>
      </c>
      <c r="B159" s="151">
        <f t="shared" si="13"/>
        <v>36528</v>
      </c>
      <c r="C159" s="127">
        <f t="shared" si="28"/>
        <v>1394.46</v>
      </c>
      <c r="D159" s="127">
        <v>25.94</v>
      </c>
      <c r="E159" s="148">
        <f t="shared" si="25"/>
        <v>-5.0903522205206664E-2</v>
      </c>
      <c r="F159" s="148">
        <f t="shared" si="26"/>
        <v>9.3385214007781769E-3</v>
      </c>
      <c r="G159" s="130">
        <f t="shared" si="14"/>
        <v>-3.9111247407770264E-2</v>
      </c>
      <c r="H159" s="152">
        <f t="shared" si="15"/>
        <v>4.8449768808548441E-2</v>
      </c>
      <c r="I159" s="136">
        <f t="shared" si="16"/>
        <v>-0.56097428187449216</v>
      </c>
      <c r="J159" s="136">
        <f t="shared" si="17"/>
        <v>0.56097428187449216</v>
      </c>
      <c r="K159" s="127"/>
    </row>
    <row r="160" spans="1:11">
      <c r="A160" s="121">
        <v>120</v>
      </c>
      <c r="B160" s="151">
        <f t="shared" si="13"/>
        <v>36495</v>
      </c>
      <c r="C160" s="127">
        <f t="shared" si="28"/>
        <v>1469.25</v>
      </c>
      <c r="D160" s="127">
        <v>25.7</v>
      </c>
      <c r="E160" s="148">
        <f t="shared" si="25"/>
        <v>5.7843920772404189E-2</v>
      </c>
      <c r="F160" s="148">
        <f t="shared" si="26"/>
        <v>5.0265631385369769E-2</v>
      </c>
      <c r="G160" s="130">
        <f t="shared" si="14"/>
        <v>0.12545625866687832</v>
      </c>
      <c r="H160" s="152">
        <f t="shared" si="15"/>
        <v>-7.5190627281508549E-2</v>
      </c>
      <c r="I160" s="136">
        <f t="shared" si="16"/>
        <v>-0.56097428187449216</v>
      </c>
      <c r="J160" s="136">
        <f t="shared" si="17"/>
        <v>0.56097428187449216</v>
      </c>
      <c r="K160" s="127"/>
    </row>
    <row r="161" spans="1:11">
      <c r="A161" s="121">
        <v>121</v>
      </c>
      <c r="B161" s="151">
        <f t="shared" si="13"/>
        <v>36465</v>
      </c>
      <c r="C161" s="127">
        <f>AD122</f>
        <v>1388.91</v>
      </c>
      <c r="D161" s="127">
        <v>24.47</v>
      </c>
      <c r="E161" s="148"/>
      <c r="F161" s="148"/>
      <c r="K161" s="127"/>
    </row>
    <row r="162" spans="1:11">
      <c r="B162" s="168"/>
      <c r="C162" s="127"/>
      <c r="D162" s="127"/>
      <c r="E162" s="148"/>
      <c r="F162" s="148"/>
      <c r="H162" s="121" t="s">
        <v>164</v>
      </c>
    </row>
    <row r="163" spans="1:11">
      <c r="B163" s="168"/>
      <c r="C163" s="127"/>
      <c r="D163" s="127"/>
      <c r="F163" s="169"/>
      <c r="H163" s="152">
        <f>AVERAGE(H41:H160)</f>
        <v>-7.1302399059443482E-3</v>
      </c>
    </row>
    <row r="164" spans="1:11">
      <c r="B164" s="168"/>
      <c r="C164" s="127"/>
      <c r="D164" s="127"/>
    </row>
    <row r="165" spans="1:11">
      <c r="B165" s="168"/>
      <c r="C165" s="127"/>
      <c r="D165" s="127"/>
    </row>
    <row r="166" spans="1:11">
      <c r="B166" s="168"/>
      <c r="C166" s="127"/>
      <c r="D166" s="127"/>
    </row>
    <row r="167" spans="1:11">
      <c r="B167" s="168"/>
      <c r="C167" s="127"/>
      <c r="D167" s="127"/>
    </row>
  </sheetData>
  <sheetProtection selectLockedCells="1"/>
  <phoneticPr fontId="3" type="noConversion"/>
  <conditionalFormatting sqref="C15">
    <cfRule type="cellIs" dxfId="1" priority="7" operator="equal">
      <formula>FALSE</formula>
    </cfRule>
  </conditionalFormatting>
  <conditionalFormatting sqref="AD2:AF122 AH2:BG122 AG2:AG40 AG42:AG122">
    <cfRule type="cellIs" dxfId="0" priority="6" operator="equal">
      <formula>69.18</formula>
    </cfRule>
  </conditionalFormatting>
  <conditionalFormatting sqref="AD125:BG12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7:BG12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29:BG12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3:BG13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57" r:id="rId3" name="Drop Down 177">
              <controlPr defaultSize="0" autoLine="0" autoPict="0">
                <anchor moveWithCells="1">
                  <from>
                    <xdr:col>1</xdr:col>
                    <xdr:colOff>142875</xdr:colOff>
                    <xdr:row>1</xdr:row>
                    <xdr:rowOff>28575</xdr:rowOff>
                  </from>
                  <to>
                    <xdr:col>1</xdr:col>
                    <xdr:colOff>857250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O107"/>
  <sheetViews>
    <sheetView showGridLines="0" tabSelected="1" topLeftCell="A82" workbookViewId="0">
      <selection activeCell="E104" sqref="E104"/>
    </sheetView>
  </sheetViews>
  <sheetFormatPr defaultRowHeight="12.75" outlineLevelRow="1"/>
  <cols>
    <col min="1" max="1" width="4.28515625" style="8" customWidth="1"/>
    <col min="2" max="2" width="11.42578125" style="8" customWidth="1"/>
    <col min="3" max="3" width="8" style="8" customWidth="1"/>
    <col min="4" max="4" width="8.42578125" style="8" customWidth="1"/>
    <col min="5" max="6" width="8.85546875" style="8" customWidth="1"/>
    <col min="7" max="7" width="9" style="8" customWidth="1"/>
    <col min="8" max="8" width="9.140625" style="8" customWidth="1"/>
    <col min="9" max="9" width="9.85546875" style="8" customWidth="1"/>
    <col min="10" max="10" width="10.140625" style="8" customWidth="1"/>
    <col min="11" max="11" width="8.140625" style="8" customWidth="1"/>
    <col min="12" max="12" width="9.85546875" style="8" customWidth="1"/>
    <col min="13" max="13" width="15.42578125" style="8" customWidth="1"/>
    <col min="14" max="14" width="9.28515625" style="8" bestFit="1" customWidth="1"/>
    <col min="15" max="25" width="11.42578125" style="8" customWidth="1"/>
    <col min="26" max="30" width="11.42578125" style="56" customWidth="1"/>
    <col min="31" max="33" width="9.140625" style="56" customWidth="1"/>
    <col min="34" max="41" width="11.42578125" style="56" customWidth="1"/>
    <col min="42" max="256" width="11.42578125" style="8" customWidth="1"/>
    <col min="257" max="16384" width="9.140625" style="8"/>
  </cols>
  <sheetData>
    <row r="1" spans="1:41" s="84" customFormat="1" ht="15">
      <c r="A1" s="61" t="s">
        <v>90</v>
      </c>
      <c r="B1" s="85"/>
      <c r="C1" s="85"/>
      <c r="D1" s="85"/>
      <c r="E1" s="85"/>
      <c r="F1" s="85"/>
      <c r="G1" s="85"/>
      <c r="H1" s="85"/>
      <c r="I1" s="85"/>
      <c r="L1" s="85"/>
      <c r="M1" s="171" t="s">
        <v>205</v>
      </c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</row>
    <row r="2" spans="1:41">
      <c r="A2" s="8">
        <v>0</v>
      </c>
      <c r="B2" s="9"/>
      <c r="C2" s="79" t="str">
        <f>中国股票数据!L1</f>
        <v>招商</v>
      </c>
      <c r="D2" s="79" t="str">
        <f>中国股票数据!M1</f>
        <v>浦发</v>
      </c>
      <c r="E2" s="79" t="str">
        <f>中国股票数据!N1</f>
        <v>中信证</v>
      </c>
      <c r="F2" s="79" t="str">
        <f>中国股票数据!O1</f>
        <v>中金</v>
      </c>
      <c r="G2" s="79" t="str">
        <f>中国股票数据!P1</f>
        <v>三一</v>
      </c>
      <c r="H2" s="79" t="str">
        <f>中国股票数据!Q1</f>
        <v>海螺</v>
      </c>
      <c r="I2" s="79" t="str">
        <f>中国股票数据!R1</f>
        <v>雅戈尔</v>
      </c>
      <c r="J2" s="3" t="s">
        <v>3</v>
      </c>
      <c r="K2" s="58" t="s">
        <v>89</v>
      </c>
      <c r="X2" s="8" t="str">
        <f t="shared" ref="X2:AD2" si="0">C2</f>
        <v>招商</v>
      </c>
      <c r="Y2" s="8" t="str">
        <f t="shared" si="0"/>
        <v>浦发</v>
      </c>
      <c r="Z2" s="8" t="str">
        <f t="shared" si="0"/>
        <v>中信证</v>
      </c>
      <c r="AA2" s="8" t="str">
        <f t="shared" si="0"/>
        <v>中金</v>
      </c>
      <c r="AB2" s="8" t="str">
        <f t="shared" si="0"/>
        <v>三一</v>
      </c>
      <c r="AC2" s="8" t="str">
        <f t="shared" si="0"/>
        <v>海螺</v>
      </c>
      <c r="AD2" s="8" t="str">
        <f t="shared" si="0"/>
        <v>雅戈尔</v>
      </c>
      <c r="AE2" s="8" t="str">
        <f>K2</f>
        <v>市场组合</v>
      </c>
    </row>
    <row r="3" spans="1:41">
      <c r="A3" s="8">
        <v>1</v>
      </c>
      <c r="B3" s="9">
        <f>中国股票数据!J2</f>
        <v>40057</v>
      </c>
      <c r="C3" s="69">
        <f>中国股票数据!L2</f>
        <v>8.4372707263389524E-2</v>
      </c>
      <c r="D3" s="69">
        <f>中国股票数据!M2</f>
        <v>0.10145739910313889</v>
      </c>
      <c r="E3" s="69">
        <f>中国股票数据!N2</f>
        <v>2.0816326530612272E-2</v>
      </c>
      <c r="F3" s="69">
        <f>中国股票数据!O2</f>
        <v>8.4349390365780597E-2</v>
      </c>
      <c r="G3" s="69">
        <f>中国股票数据!P2</f>
        <v>0.16380217467555247</v>
      </c>
      <c r="H3" s="69">
        <f>中国股票数据!Q2</f>
        <v>9.5189615678289652E-2</v>
      </c>
      <c r="I3" s="69">
        <f>中国股票数据!R2</f>
        <v>6.4180398959236884E-2</v>
      </c>
      <c r="J3" s="69">
        <f>中国股票数据!K2</f>
        <v>4.1862993159029083E-2</v>
      </c>
      <c r="K3" s="69">
        <f t="array" ref="K3">SUMPRODUCT(C3:I3,$C$90:$I$90)</f>
        <v>0.10236421717801117</v>
      </c>
      <c r="X3" s="8">
        <f t="array" ref="X3:AD62">C3:I62*C90:I90</f>
        <v>-1.6077756068698611E-2</v>
      </c>
      <c r="Y3" s="8">
        <v>2.529572682660854E-2</v>
      </c>
      <c r="Z3" s="8">
        <v>1.0616999082985641E-3</v>
      </c>
      <c r="AA3" s="8">
        <v>4.4966483255711932E-2</v>
      </c>
      <c r="AB3" s="8">
        <v>2.544537705403788E-2</v>
      </c>
      <c r="AC3" s="8">
        <v>2.6773352761057006E-2</v>
      </c>
      <c r="AD3" s="8">
        <v>-5.1006665590041409E-3</v>
      </c>
      <c r="AE3" s="8">
        <f>SUM(X3:AD3)</f>
        <v>0.10236421717801117</v>
      </c>
    </row>
    <row r="4" spans="1:41">
      <c r="A4" s="8">
        <v>2</v>
      </c>
      <c r="B4" s="9">
        <f>中国股票数据!J3</f>
        <v>40028</v>
      </c>
      <c r="C4" s="69">
        <f>中国股票数据!L3</f>
        <v>-0.30600814663951115</v>
      </c>
      <c r="D4" s="69">
        <f>中国股票数据!M3</f>
        <v>-0.34339344865660659</v>
      </c>
      <c r="E4" s="69">
        <f>中国股票数据!N3</f>
        <v>-0.35577175913752301</v>
      </c>
      <c r="F4" s="69">
        <f>中国股票数据!O3</f>
        <v>-0.21038510101010099</v>
      </c>
      <c r="G4" s="69">
        <f>中国股票数据!P3</f>
        <v>-0.14358666266145981</v>
      </c>
      <c r="H4" s="69">
        <f>中国股票数据!Q3</f>
        <v>-0.18839082834125176</v>
      </c>
      <c r="I4" s="69">
        <f>中国股票数据!R3</f>
        <v>-0.23439575033200533</v>
      </c>
      <c r="J4" s="69">
        <f>中国股票数据!K3</f>
        <v>-0.2181409471111293</v>
      </c>
      <c r="K4" s="69">
        <f t="array" ref="K4">SUMPRODUCT(C4:I4,$C$90:$I$90)</f>
        <v>-0.21426982012964776</v>
      </c>
      <c r="X4" s="8">
        <v>5.831179887763821E-2</v>
      </c>
      <c r="Y4" s="8">
        <v>-8.5616100432795397E-2</v>
      </c>
      <c r="Z4" s="8">
        <v>-1.8145509175024315E-2</v>
      </c>
      <c r="AA4" s="8">
        <v>-0.11215585650112625</v>
      </c>
      <c r="AB4" s="8">
        <v>-2.2305056563434567E-2</v>
      </c>
      <c r="AC4" s="8">
        <v>-5.298744057518498E-2</v>
      </c>
      <c r="AD4" s="8">
        <v>1.8628344240279541E-2</v>
      </c>
      <c r="AE4" s="8">
        <f t="shared" ref="AE4:AE62" si="1">SUM(X4:AD4)</f>
        <v>-0.21426982012964776</v>
      </c>
      <c r="AF4" s="102"/>
      <c r="AG4" s="102"/>
      <c r="AH4" s="102"/>
    </row>
    <row r="5" spans="1:41" hidden="1" outlineLevel="1">
      <c r="A5" s="8">
        <v>3</v>
      </c>
      <c r="B5" s="9">
        <f>中国股票数据!J4</f>
        <v>39995</v>
      </c>
      <c r="C5" s="69">
        <f>中国股票数据!L4</f>
        <v>-0.12360553324408741</v>
      </c>
      <c r="D5" s="69">
        <f>中国股票数据!M4</f>
        <v>0.18027801911381425</v>
      </c>
      <c r="E5" s="69">
        <f>中国股票数据!N4</f>
        <v>0.3457183297947628</v>
      </c>
      <c r="F5" s="69">
        <f>中国股票数据!O4</f>
        <v>-3.8251366120218511E-2</v>
      </c>
      <c r="G5" s="69">
        <f>中国股票数据!P4</f>
        <v>0.15710809871393816</v>
      </c>
      <c r="H5" s="69">
        <f>中国股票数据!Q4</f>
        <v>0.14878974845752246</v>
      </c>
      <c r="I5" s="69">
        <f>中国股票数据!R4</f>
        <v>9.2095721537345909E-2</v>
      </c>
      <c r="J5" s="69">
        <f>中国股票数据!K4</f>
        <v>0.15297226427335642</v>
      </c>
      <c r="K5" s="69">
        <f t="array" ref="K5">SUMPRODUCT(C5:I5,$C$90:$I$90)</f>
        <v>0.12467782518324781</v>
      </c>
      <c r="X5" s="8">
        <v>2.3553820621590636E-2</v>
      </c>
      <c r="Y5" s="8">
        <v>4.4947569764816418E-2</v>
      </c>
      <c r="Z5" s="8">
        <v>1.7632751797030749E-2</v>
      </c>
      <c r="AA5" s="8">
        <v>-2.0391723125609038E-2</v>
      </c>
      <c r="AB5" s="8">
        <v>2.4405505103564505E-2</v>
      </c>
      <c r="AC5" s="8">
        <v>4.1849107114220081E-2</v>
      </c>
      <c r="AD5" s="8">
        <v>-7.3192060923655431E-3</v>
      </c>
      <c r="AE5" s="8">
        <f t="shared" si="1"/>
        <v>0.12467782518324781</v>
      </c>
      <c r="AF5" s="102"/>
      <c r="AG5" s="102"/>
      <c r="AH5" s="102"/>
    </row>
    <row r="6" spans="1:41" hidden="1" outlineLevel="1">
      <c r="A6" s="8">
        <v>4</v>
      </c>
      <c r="B6" s="9">
        <f>中国股票数据!J5</f>
        <v>39965</v>
      </c>
      <c r="C6" s="69">
        <f>中国股票数据!L5</f>
        <v>0.32918149466192181</v>
      </c>
      <c r="D6" s="69">
        <f>中国股票数据!M5</f>
        <v>-0.10253411306042881</v>
      </c>
      <c r="E6" s="69">
        <f>中国股票数据!N5</f>
        <v>0.11128588281557228</v>
      </c>
      <c r="F6" s="69">
        <f>中国股票数据!O5</f>
        <v>-0.14140492636517665</v>
      </c>
      <c r="G6" s="69">
        <f>中国股票数据!P5</f>
        <v>0.14076130055511493</v>
      </c>
      <c r="H6" s="69">
        <f>中国股票数据!Q5</f>
        <v>1.4688177221285903E-2</v>
      </c>
      <c r="I6" s="69">
        <f>中国股票数据!R5</f>
        <v>0.22686832740213503</v>
      </c>
      <c r="J6" s="69">
        <f>中国股票数据!K5</f>
        <v>0.12397974879696783</v>
      </c>
      <c r="K6" s="69">
        <f t="array" ref="K6">SUMPRODUCT(C6:I6,$C$90:$I$90)</f>
        <v>-0.15003124060945658</v>
      </c>
      <c r="X6" s="8">
        <v>-6.2727627750312584E-2</v>
      </c>
      <c r="Y6" s="8">
        <v>-2.5564177056702796E-2</v>
      </c>
      <c r="Z6" s="8">
        <v>5.6759395759124181E-3</v>
      </c>
      <c r="AA6" s="8">
        <v>-7.5382669941079325E-2</v>
      </c>
      <c r="AB6" s="8">
        <v>2.1866158824423866E-2</v>
      </c>
      <c r="AC6" s="8">
        <v>4.1312463272409278E-3</v>
      </c>
      <c r="AD6" s="8">
        <v>-1.8030110588939101E-2</v>
      </c>
      <c r="AE6" s="8">
        <f t="shared" si="1"/>
        <v>-0.15003124060945658</v>
      </c>
      <c r="AF6" s="102"/>
      <c r="AG6" s="102"/>
      <c r="AH6" s="102"/>
    </row>
    <row r="7" spans="1:41" hidden="1" outlineLevel="1">
      <c r="A7" s="8">
        <v>5</v>
      </c>
      <c r="B7" s="9">
        <f>中国股票数据!J6</f>
        <v>39937</v>
      </c>
      <c r="C7" s="69">
        <f>中国股票数据!L6</f>
        <v>8.7741935483870881E-2</v>
      </c>
      <c r="D7" s="69">
        <f>中国股票数据!M6</f>
        <v>0.10703495899870519</v>
      </c>
      <c r="E7" s="69">
        <f>中国股票数据!N6</f>
        <v>4.8659793814433083E-2</v>
      </c>
      <c r="F7" s="69">
        <f>中国股票数据!O6</f>
        <v>0.27904650775129181</v>
      </c>
      <c r="G7" s="69">
        <f>中国股票数据!P6</f>
        <v>-2.8505392912172689E-2</v>
      </c>
      <c r="H7" s="69">
        <f>中国股票数据!Q6</f>
        <v>-6.4007212080234299E-2</v>
      </c>
      <c r="I7" s="69">
        <f>中国股票数据!R6</f>
        <v>-1.1433597185576017E-2</v>
      </c>
      <c r="J7" s="69">
        <f>中国股票数据!K6</f>
        <v>6.2706603647929127E-2</v>
      </c>
      <c r="K7" s="69">
        <f t="array" ref="K7">SUMPRODUCT(C7:I7,$C$90:$I$90)</f>
        <v>0.13968517538107494</v>
      </c>
      <c r="X7" s="8">
        <v>-1.6719783937966467E-2</v>
      </c>
      <c r="Y7" s="8">
        <v>2.6686344294870913E-2</v>
      </c>
      <c r="Z7" s="8">
        <v>2.4818066989214884E-3</v>
      </c>
      <c r="AA7" s="8">
        <v>0.14875910855964883</v>
      </c>
      <c r="AB7" s="8">
        <v>-4.4280881628123393E-3</v>
      </c>
      <c r="AC7" s="8">
        <v>-1.800288462207492E-2</v>
      </c>
      <c r="AD7" s="8">
        <v>9.0867255048744373E-4</v>
      </c>
      <c r="AE7" s="8">
        <f t="shared" si="1"/>
        <v>0.13968517538107494</v>
      </c>
      <c r="AF7" s="102"/>
      <c r="AG7" s="102"/>
      <c r="AH7" s="102"/>
    </row>
    <row r="8" spans="1:41" hidden="1" outlineLevel="1">
      <c r="A8" s="8">
        <v>6</v>
      </c>
      <c r="B8" s="9">
        <f>中国股票数据!J7</f>
        <v>39904</v>
      </c>
      <c r="C8" s="69">
        <f>中国股票数据!L7</f>
        <v>-2.6993094789704908E-2</v>
      </c>
      <c r="D8" s="69">
        <f>中国股票数据!M7</f>
        <v>5.7025547445255453E-2</v>
      </c>
      <c r="E8" s="69">
        <f>中国股票数据!N7</f>
        <v>-4.789948959560264E-2</v>
      </c>
      <c r="F8" s="69">
        <f>中国股票数据!O7</f>
        <v>1.1294672960215912E-2</v>
      </c>
      <c r="G8" s="69">
        <f>中国股票数据!P7</f>
        <v>0.11177730192719482</v>
      </c>
      <c r="H8" s="69">
        <f>中国股票数据!Q7</f>
        <v>0.26482326111744592</v>
      </c>
      <c r="I8" s="69">
        <f>中国股票数据!R7</f>
        <v>0.11689587426326131</v>
      </c>
      <c r="J8" s="69">
        <f>中国股票数据!K7</f>
        <v>4.3974195288238427E-2</v>
      </c>
      <c r="K8" s="69">
        <f t="array" ref="K8">SUMPRODUCT(C8:I8,$C$90:$I$90)</f>
        <v>0.1054982968866916</v>
      </c>
      <c r="X8" s="8">
        <v>5.1437059168118983E-3</v>
      </c>
      <c r="Y8" s="8">
        <v>1.4217816374797628E-2</v>
      </c>
      <c r="Z8" s="8">
        <v>-2.4430287273027105E-3</v>
      </c>
      <c r="AA8" s="8">
        <v>6.0211664878888306E-3</v>
      </c>
      <c r="AB8" s="8">
        <v>1.7363723035143608E-2</v>
      </c>
      <c r="AC8" s="8">
        <v>7.4485084730182269E-2</v>
      </c>
      <c r="AD8" s="8">
        <v>-9.2901709308299274E-3</v>
      </c>
      <c r="AE8" s="8">
        <f t="shared" si="1"/>
        <v>0.1054982968866916</v>
      </c>
      <c r="AF8" s="102"/>
      <c r="AG8" s="102"/>
      <c r="AH8" s="102"/>
    </row>
    <row r="9" spans="1:41" hidden="1" outlineLevel="1">
      <c r="A9" s="8">
        <v>7</v>
      </c>
      <c r="B9" s="9">
        <f>中国股票数据!J8</f>
        <v>39874</v>
      </c>
      <c r="C9" s="69">
        <f>中国股票数据!L8</f>
        <v>0.1163279607568326</v>
      </c>
      <c r="D9" s="69">
        <f>中国股票数据!M8</f>
        <v>0.23284589426321722</v>
      </c>
      <c r="E9" s="69">
        <f>中国股票数据!N8</f>
        <v>0.19185774450163762</v>
      </c>
      <c r="F9" s="69">
        <f>中国股票数据!O8</f>
        <v>0.18734987990392304</v>
      </c>
      <c r="G9" s="69">
        <f>中国股票数据!P8</f>
        <v>0.14685658153241654</v>
      </c>
      <c r="H9" s="69">
        <f>中国股票数据!Q8</f>
        <v>0.11259118300031701</v>
      </c>
      <c r="I9" s="69">
        <f>中国股票数据!R8</f>
        <v>0.16877152698048214</v>
      </c>
      <c r="J9" s="69">
        <f>中国股票数据!K8</f>
        <v>0.13940514199294252</v>
      </c>
      <c r="K9" s="69">
        <f t="array" ref="K9">SUMPRODUCT(C9:I9,$C$90:$I$90)</f>
        <v>0.18661600117507043</v>
      </c>
      <c r="X9" s="8">
        <v>-2.2167032891085681E-2</v>
      </c>
      <c r="Y9" s="8">
        <v>5.8053983110606805E-2</v>
      </c>
      <c r="Z9" s="8">
        <v>9.7853648406314997E-3</v>
      </c>
      <c r="AA9" s="8">
        <v>9.9875828398127794E-2</v>
      </c>
      <c r="AB9" s="8">
        <v>2.2813012692664312E-2</v>
      </c>
      <c r="AC9" s="8">
        <v>3.1667776351152248E-2</v>
      </c>
      <c r="AD9" s="8">
        <v>-1.3412931327026548E-2</v>
      </c>
      <c r="AE9" s="8">
        <f t="shared" si="1"/>
        <v>0.18661600117507043</v>
      </c>
      <c r="AF9" s="102"/>
      <c r="AG9" s="102"/>
      <c r="AH9" s="102"/>
    </row>
    <row r="10" spans="1:41" hidden="1" outlineLevel="1">
      <c r="A10" s="8">
        <v>8</v>
      </c>
      <c r="B10" s="9">
        <f>中国股票数据!J9</f>
        <v>39846</v>
      </c>
      <c r="C10" s="69">
        <f>中国股票数据!L9</f>
        <v>5.6254626202812741E-2</v>
      </c>
      <c r="D10" s="69">
        <f>中国股票数据!M9</f>
        <v>6.5308568004793344E-2</v>
      </c>
      <c r="E10" s="69">
        <f>中国股票数据!N9</f>
        <v>-1.837390904915015E-2</v>
      </c>
      <c r="F10" s="69">
        <f>中国股票数据!O9</f>
        <v>0.37441540577716648</v>
      </c>
      <c r="G10" s="69">
        <f>中国股票数据!P9</f>
        <v>4.6248715313463418E-2</v>
      </c>
      <c r="H10" s="69">
        <f>中国股票数据!Q9</f>
        <v>9.5171934699548544E-2</v>
      </c>
      <c r="I10" s="69">
        <f>中国股票数据!R9</f>
        <v>1.9906323185011843E-2</v>
      </c>
      <c r="J10" s="69">
        <f>中国股票数据!K9</f>
        <v>4.6311273647935858E-2</v>
      </c>
      <c r="K10" s="69">
        <f t="array" ref="K10">SUMPRODUCT(C10:I10,$C$90:$I$90)</f>
        <v>0.23659695188677007</v>
      </c>
      <c r="X10" s="8">
        <v>-1.0719676861869488E-2</v>
      </c>
      <c r="Y10" s="8">
        <v>1.6282969111073228E-2</v>
      </c>
      <c r="Z10" s="8">
        <v>-9.3712872556458179E-4</v>
      </c>
      <c r="AA10" s="8">
        <v>0.19960006825834439</v>
      </c>
      <c r="AB10" s="8">
        <v>7.1843734782330252E-3</v>
      </c>
      <c r="AC10" s="8">
        <v>2.6768379749267608E-2</v>
      </c>
      <c r="AD10" s="8">
        <v>-1.5820331227141065E-3</v>
      </c>
      <c r="AE10" s="8">
        <f t="shared" si="1"/>
        <v>0.23659695188677007</v>
      </c>
      <c r="AF10" s="102"/>
      <c r="AG10" s="102"/>
      <c r="AH10" s="102"/>
    </row>
    <row r="11" spans="1:41" hidden="1" outlineLevel="1">
      <c r="A11" s="8">
        <v>9</v>
      </c>
      <c r="B11" s="9">
        <f>中国股票数据!J10</f>
        <v>39818</v>
      </c>
      <c r="C11" s="69">
        <f>中国股票数据!L10</f>
        <v>0.11101973684210531</v>
      </c>
      <c r="D11" s="69">
        <f>中国股票数据!M10</f>
        <v>0.25962264150943404</v>
      </c>
      <c r="E11" s="69">
        <f>中国股票数据!N10</f>
        <v>0.21146355036171394</v>
      </c>
      <c r="F11" s="69">
        <f>中国股票数据!O10</f>
        <v>-2.3899033297529515E-2</v>
      </c>
      <c r="G11" s="69">
        <f>中国股票数据!P10</f>
        <v>0.39698492462311563</v>
      </c>
      <c r="H11" s="69">
        <f>中国股票数据!Q10</f>
        <v>0.11029695333590439</v>
      </c>
      <c r="I11" s="69">
        <f>中国股票数据!R10</f>
        <v>0.18446601941747565</v>
      </c>
      <c r="J11" s="69">
        <f>中国股票数据!K10</f>
        <v>9.328265991509288E-2</v>
      </c>
      <c r="K11" s="69">
        <f t="array" ref="K11">SUMPRODUCT(C11:I11,$C$90:$I$90)</f>
        <v>0.11965008101169339</v>
      </c>
      <c r="X11" s="8">
        <v>-2.1155517058215754E-2</v>
      </c>
      <c r="Y11" s="8">
        <v>6.4730058878692279E-2</v>
      </c>
      <c r="Z11" s="8">
        <v>1.0785324283674989E-2</v>
      </c>
      <c r="AA11" s="8">
        <v>-1.2740524572149556E-2</v>
      </c>
      <c r="AB11" s="8">
        <v>6.1668479748893265E-2</v>
      </c>
      <c r="AC11" s="8">
        <v>3.1022493568124792E-2</v>
      </c>
      <c r="AD11" s="8">
        <v>-1.4660233837326618E-2</v>
      </c>
      <c r="AE11" s="8">
        <f t="shared" si="1"/>
        <v>0.11965008101169339</v>
      </c>
      <c r="AF11" s="102"/>
      <c r="AG11" s="102"/>
      <c r="AH11" s="102"/>
    </row>
    <row r="12" spans="1:41" hidden="1" outlineLevel="1">
      <c r="A12" s="8">
        <v>10</v>
      </c>
      <c r="B12" s="9">
        <f>中国股票数据!J11</f>
        <v>39783</v>
      </c>
      <c r="C12" s="69">
        <f>中国股票数据!L11</f>
        <v>4.1095890410958846E-2</v>
      </c>
      <c r="D12" s="69">
        <f>中国股票数据!M11</f>
        <v>0.10508757297748117</v>
      </c>
      <c r="E12" s="69">
        <f>中国股票数据!N11</f>
        <v>-8.1288343558282183E-2</v>
      </c>
      <c r="F12" s="69">
        <f>中国股票数据!O11</f>
        <v>0.24174724908302792</v>
      </c>
      <c r="G12" s="69">
        <f>中国股票数据!P11</f>
        <v>-0.14065391733497845</v>
      </c>
      <c r="H12" s="69">
        <f>中国股票数据!Q11</f>
        <v>-2.4087316522393709E-2</v>
      </c>
      <c r="I12" s="69">
        <f>中国股票数据!R11</f>
        <v>-5.9973924380704036E-2</v>
      </c>
      <c r="J12" s="69">
        <f>中国股票数据!K11</f>
        <v>-2.6908441822185214E-2</v>
      </c>
      <c r="K12" s="69">
        <f t="array" ref="K12">SUMPRODUCT(C12:I12,$C$90:$I$90)</f>
        <v>0.11924071932935727</v>
      </c>
      <c r="X12" s="8">
        <v>-7.8310833311386017E-3</v>
      </c>
      <c r="Y12" s="8">
        <v>2.6200814947043242E-2</v>
      </c>
      <c r="Z12" s="8">
        <v>-4.1459681550754341E-3</v>
      </c>
      <c r="AA12" s="8">
        <v>0.12887495192160181</v>
      </c>
      <c r="AB12" s="8">
        <v>-2.1849477687368991E-2</v>
      </c>
      <c r="AC12" s="8">
        <v>-6.774879987968779E-3</v>
      </c>
      <c r="AD12" s="8">
        <v>4.7663616222640183E-3</v>
      </c>
      <c r="AE12" s="8">
        <f t="shared" si="1"/>
        <v>0.11924071932935727</v>
      </c>
      <c r="AF12" s="102"/>
      <c r="AG12" s="102"/>
      <c r="AH12" s="102"/>
    </row>
    <row r="13" spans="1:41" hidden="1" outlineLevel="1">
      <c r="A13" s="8">
        <v>11</v>
      </c>
      <c r="B13" s="9">
        <f>中国股票数据!J12</f>
        <v>39755</v>
      </c>
      <c r="C13" s="69">
        <f>中国股票数据!L12</f>
        <v>-8.5543199315651908E-4</v>
      </c>
      <c r="D13" s="69">
        <f>中国股票数据!M12</f>
        <v>2.1294718909710353E-2</v>
      </c>
      <c r="E13" s="69">
        <f>中国股票数据!N12</f>
        <v>9.6412556053811604E-2</v>
      </c>
      <c r="F13" s="69">
        <f>中国股票数据!O12</f>
        <v>0.19672785315243413</v>
      </c>
      <c r="G13" s="69">
        <f>中国股票数据!P12</f>
        <v>0.45642407906558846</v>
      </c>
      <c r="H13" s="69">
        <f>中国股票数据!Q12</f>
        <v>0.56662735849056589</v>
      </c>
      <c r="I13" s="69">
        <f>中国股票数据!R12</f>
        <v>2.6773761713520861E-2</v>
      </c>
      <c r="J13" s="69">
        <f>中国股票数据!K12</f>
        <v>8.2352396763053948E-2</v>
      </c>
      <c r="K13" s="69">
        <f t="array" ref="K13">SUMPRODUCT(C13:I13,$C$90:$I$90)</f>
        <v>0.34341043583865416</v>
      </c>
      <c r="X13" s="8">
        <v>1.6300800774824697E-4</v>
      </c>
      <c r="Y13" s="8">
        <v>5.3092765747114745E-3</v>
      </c>
      <c r="Z13" s="8">
        <v>4.9173518569969894E-3</v>
      </c>
      <c r="AA13" s="8">
        <v>0.10487520628601783</v>
      </c>
      <c r="AB13" s="8">
        <v>7.0901884003492857E-2</v>
      </c>
      <c r="AC13" s="8">
        <v>0.15937152434993854</v>
      </c>
      <c r="AD13" s="8">
        <v>-2.127815240251742E-3</v>
      </c>
      <c r="AE13" s="8">
        <f t="shared" si="1"/>
        <v>0.34341043583865416</v>
      </c>
      <c r="AF13" s="102"/>
      <c r="AG13" s="102"/>
      <c r="AH13" s="102"/>
    </row>
    <row r="14" spans="1:41" hidden="1" outlineLevel="1">
      <c r="A14" s="8">
        <v>12</v>
      </c>
      <c r="B14" s="9">
        <f>中国股票数据!J13</f>
        <v>39727</v>
      </c>
      <c r="C14" s="69">
        <f>中国股票数据!L13</f>
        <v>-0.33654937570942123</v>
      </c>
      <c r="D14" s="69">
        <f>中国股票数据!M13</f>
        <v>-0.24839948783610755</v>
      </c>
      <c r="E14" s="69">
        <f>中国股票数据!N13</f>
        <v>-0.27948303715670442</v>
      </c>
      <c r="F14" s="69">
        <f>中国股票数据!O13</f>
        <v>-0.2563798219584571</v>
      </c>
      <c r="G14" s="69">
        <f>中国股票数据!P13</f>
        <v>-0.31083591331269333</v>
      </c>
      <c r="H14" s="69">
        <f>中国股票数据!Q13</f>
        <v>-0.35341212352268392</v>
      </c>
      <c r="I14" s="69">
        <f>中国股票数据!R13</f>
        <v>-0.30961182994454717</v>
      </c>
      <c r="J14" s="69">
        <f>中国股票数据!K13</f>
        <v>-0.24631394466775369</v>
      </c>
      <c r="K14" s="69">
        <f t="array" ref="K14">SUMPRODUCT(C14:I14,$C$90:$I$90)</f>
        <v>-0.2718120585404083</v>
      </c>
      <c r="X14" s="8">
        <v>6.4131624351430105E-2</v>
      </c>
      <c r="Y14" s="8">
        <v>-6.1931861487835534E-2</v>
      </c>
      <c r="Z14" s="8">
        <v>-1.4254537873621144E-2</v>
      </c>
      <c r="AA14" s="8">
        <v>-0.13667554585995351</v>
      </c>
      <c r="AB14" s="8">
        <v>-4.8285909706900769E-2</v>
      </c>
      <c r="AC14" s="8">
        <v>-9.9401887334913563E-2</v>
      </c>
      <c r="AD14" s="8">
        <v>2.4606059371386088E-2</v>
      </c>
      <c r="AE14" s="8">
        <f t="shared" si="1"/>
        <v>-0.2718120585404083</v>
      </c>
      <c r="AF14" s="102"/>
      <c r="AG14" s="102"/>
      <c r="AH14" s="102"/>
    </row>
    <row r="15" spans="1:41" hidden="1" outlineLevel="1">
      <c r="A15" s="8">
        <v>13</v>
      </c>
      <c r="B15" s="9">
        <f>中国股票数据!J14</f>
        <v>39692</v>
      </c>
      <c r="C15" s="69">
        <f>中国股票数据!L14</f>
        <v>-0.23656845753899469</v>
      </c>
      <c r="D15" s="69">
        <f>中国股票数据!M14</f>
        <v>-0.28903049613108789</v>
      </c>
      <c r="E15" s="69">
        <f>中国股票数据!N14</f>
        <v>0.23122824465440095</v>
      </c>
      <c r="F15" s="69">
        <f>中国股票数据!O14</f>
        <v>7.3248407643312197E-2</v>
      </c>
      <c r="G15" s="69">
        <f>中国股票数据!P14</f>
        <v>5.9016393442622883E-2</v>
      </c>
      <c r="H15" s="69">
        <f>中国股票数据!Q14</f>
        <v>-0.12741184298070518</v>
      </c>
      <c r="I15" s="69">
        <f>中国股票数据!R14</f>
        <v>0.11202466598150052</v>
      </c>
      <c r="J15" s="69">
        <f>中国股票数据!K14</f>
        <v>-4.3209850794829197E-2</v>
      </c>
      <c r="K15" s="69">
        <f t="array" ref="K15">SUMPRODUCT(C15:I15,$C$90:$I$90)</f>
        <v>-1.1712137872322727E-2</v>
      </c>
      <c r="X15" s="8">
        <v>4.5079624409665328E-2</v>
      </c>
      <c r="Y15" s="8">
        <v>-7.2062131883143657E-2</v>
      </c>
      <c r="Z15" s="8">
        <v>1.1793387550132491E-2</v>
      </c>
      <c r="AA15" s="8">
        <v>3.9048572627701866E-2</v>
      </c>
      <c r="AB15" s="8">
        <v>9.1677316646829373E-3</v>
      </c>
      <c r="AC15" s="8">
        <v>-3.5836285226612627E-2</v>
      </c>
      <c r="AD15" s="8">
        <v>-8.9030370147490673E-3</v>
      </c>
      <c r="AE15" s="8">
        <f t="shared" si="1"/>
        <v>-1.1712137872322727E-2</v>
      </c>
      <c r="AF15" s="102"/>
      <c r="AG15" s="102"/>
      <c r="AH15" s="102"/>
    </row>
    <row r="16" spans="1:41" hidden="1" outlineLevel="1">
      <c r="A16" s="8">
        <v>14</v>
      </c>
      <c r="B16" s="9">
        <f>中国股票数据!J15</f>
        <v>39661</v>
      </c>
      <c r="C16" s="69">
        <f>中国股票数据!L15</f>
        <v>-2.368866328257202E-2</v>
      </c>
      <c r="D16" s="69">
        <f>中国股票数据!M15</f>
        <v>-3.2584764420960033E-2</v>
      </c>
      <c r="E16" s="69">
        <f>中国股票数据!N15</f>
        <v>-0.11017699115044255</v>
      </c>
      <c r="F16" s="69">
        <f>中国股票数据!O15</f>
        <v>-0.32618025751072965</v>
      </c>
      <c r="G16" s="69">
        <f>中国股票数据!P15</f>
        <v>-0.26435118186203577</v>
      </c>
      <c r="H16" s="69">
        <f>中国股票数据!Q15</f>
        <v>-0.18580715059588304</v>
      </c>
      <c r="I16" s="69">
        <f>中国股票数据!R15</f>
        <v>-0.10733944954128438</v>
      </c>
      <c r="J16" s="69">
        <f>中国股票数据!K15</f>
        <v>-0.13630697620797483</v>
      </c>
      <c r="K16" s="69">
        <f t="array" ref="K16">SUMPRODUCT(C16:I16,$C$90:$I$90)</f>
        <v>-0.26791045555051785</v>
      </c>
      <c r="X16" s="8">
        <v>4.514025473448223E-3</v>
      </c>
      <c r="Y16" s="8">
        <v>-8.1241516812793728E-3</v>
      </c>
      <c r="Z16" s="8">
        <v>-5.6193825182850824E-3</v>
      </c>
      <c r="AA16" s="8">
        <v>-0.17388601179090804</v>
      </c>
      <c r="AB16" s="8">
        <v>-4.1064872981591581E-2</v>
      </c>
      <c r="AC16" s="8">
        <v>-5.2260746647441493E-2</v>
      </c>
      <c r="AD16" s="8">
        <v>8.5306845955395033E-3</v>
      </c>
      <c r="AE16" s="8">
        <f t="shared" si="1"/>
        <v>-0.26791045555051785</v>
      </c>
      <c r="AF16" s="102"/>
      <c r="AG16" s="102"/>
      <c r="AH16" s="102"/>
    </row>
    <row r="17" spans="1:34" hidden="1" outlineLevel="1">
      <c r="A17" s="8">
        <v>15</v>
      </c>
      <c r="B17" s="9">
        <f>中国股票数据!J16</f>
        <v>39630</v>
      </c>
      <c r="C17" s="69">
        <f>中国股票数据!L16</f>
        <v>2.0725388601036343E-2</v>
      </c>
      <c r="D17" s="69">
        <f>中国股票数据!M16</f>
        <v>3.2272727272727231E-2</v>
      </c>
      <c r="E17" s="69">
        <f>中国股票数据!N16</f>
        <v>-5.5183946488294278E-2</v>
      </c>
      <c r="F17" s="69">
        <f>中国股票数据!O16</f>
        <v>-5.68710787290021E-2</v>
      </c>
      <c r="G17" s="69">
        <f>中国股票数据!P16</f>
        <v>-0.24891304347826093</v>
      </c>
      <c r="H17" s="69">
        <f>中国股票数据!Q16</f>
        <v>-7.6769192298074551E-2</v>
      </c>
      <c r="I17" s="69">
        <f>中国股票数据!R16</f>
        <v>6.4453125E-2</v>
      </c>
      <c r="J17" s="69">
        <f>中国股票数据!K16</f>
        <v>1.448046489528898E-2</v>
      </c>
      <c r="K17" s="69">
        <f t="array" ref="K17">SUMPRODUCT(C17:I17,$C$90:$I$90)</f>
        <v>-9.4416796925424193E-2</v>
      </c>
      <c r="X17" s="8">
        <v>-3.9493546333203514E-3</v>
      </c>
      <c r="Y17" s="8">
        <v>8.0463534474272819E-3</v>
      </c>
      <c r="Z17" s="8">
        <v>-2.8145595641005552E-3</v>
      </c>
      <c r="AA17" s="8">
        <v>-3.0317852901037761E-2</v>
      </c>
      <c r="AB17" s="8">
        <v>-3.8666679838151009E-2</v>
      </c>
      <c r="AC17" s="8">
        <v>-2.1592362275358448E-2</v>
      </c>
      <c r="AD17" s="8">
        <v>-5.1223411608833464E-3</v>
      </c>
      <c r="AE17" s="8">
        <f t="shared" si="1"/>
        <v>-9.4416796925424193E-2</v>
      </c>
      <c r="AF17" s="102"/>
      <c r="AG17" s="102"/>
      <c r="AH17" s="102"/>
    </row>
    <row r="18" spans="1:34" hidden="1" outlineLevel="1">
      <c r="A18" s="8">
        <v>16</v>
      </c>
      <c r="B18" s="9">
        <f>中国股票数据!J17</f>
        <v>39602</v>
      </c>
      <c r="C18" s="69">
        <f>中国股票数据!L17</f>
        <v>-0.21036481418342989</v>
      </c>
      <c r="D18" s="69">
        <f>中国股票数据!M17</f>
        <v>-0.21763869132290192</v>
      </c>
      <c r="E18" s="69">
        <f>中国股票数据!N17</f>
        <v>-0.30140186915887845</v>
      </c>
      <c r="F18" s="69">
        <f>中国股票数据!O17</f>
        <v>-0.23785284590467382</v>
      </c>
      <c r="G18" s="69">
        <f>中国股票数据!P17</f>
        <v>-0.2686804451510334</v>
      </c>
      <c r="H18" s="69">
        <f>中国股票数据!Q17</f>
        <v>-0.30488440813488615</v>
      </c>
      <c r="I18" s="69">
        <f>中国股票数据!R17</f>
        <v>-0.27324343506032645</v>
      </c>
      <c r="J18" s="69">
        <f>中国股票数据!K17</f>
        <v>-0.20308153843913379</v>
      </c>
      <c r="K18" s="69">
        <f t="array" ref="K18">SUMPRODUCT(C18:I18,$C$90:$I$90)</f>
        <v>-0.26212192441169579</v>
      </c>
      <c r="X18" s="8">
        <v>4.0086353485374954E-2</v>
      </c>
      <c r="Y18" s="8">
        <v>-5.4262468102579037E-2</v>
      </c>
      <c r="Z18" s="8">
        <v>-1.5372469123041996E-2</v>
      </c>
      <c r="AA18" s="8">
        <v>-0.12679885374767244</v>
      </c>
      <c r="AB18" s="8">
        <v>-4.1737389918396268E-2</v>
      </c>
      <c r="AC18" s="8">
        <v>-8.5752818226821653E-2</v>
      </c>
      <c r="AD18" s="8">
        <v>2.1715721221440634E-2</v>
      </c>
      <c r="AE18" s="8">
        <f t="shared" si="1"/>
        <v>-0.26212192441169579</v>
      </c>
      <c r="AF18" s="102"/>
      <c r="AG18" s="102"/>
      <c r="AH18" s="102"/>
    </row>
    <row r="19" spans="1:34" hidden="1" outlineLevel="1">
      <c r="A19" s="8">
        <v>17</v>
      </c>
      <c r="B19" s="9">
        <f>中国股票数据!J18</f>
        <v>39573</v>
      </c>
      <c r="C19" s="69">
        <f>中国股票数据!L18</f>
        <v>-0.1528018486424032</v>
      </c>
      <c r="D19" s="69">
        <f>中国股票数据!M18</f>
        <v>-0.13209876543209864</v>
      </c>
      <c r="E19" s="69">
        <f>中国股票数据!N18</f>
        <v>-0.136226034308779</v>
      </c>
      <c r="F19" s="69">
        <f>中国股票数据!O18</f>
        <v>9.7325660121868607E-2</v>
      </c>
      <c r="G19" s="69">
        <f>中国股票数据!P18</f>
        <v>-4.4843049327353279E-3</v>
      </c>
      <c r="H19" s="69">
        <f>中国股票数据!Q18</f>
        <v>-4.1645843744794298E-2</v>
      </c>
      <c r="I19" s="69">
        <f>中国股票数据!R18</f>
        <v>-0.17409144196951931</v>
      </c>
      <c r="J19" s="69">
        <f>中国股票数据!K18</f>
        <v>-7.0336383156743287E-2</v>
      </c>
      <c r="K19" s="69">
        <f t="array" ref="K19">SUMPRODUCT(C19:I19,$C$90:$I$90)</f>
        <v>4.2543832016666103E-2</v>
      </c>
      <c r="X19" s="8">
        <v>2.911736424018677E-2</v>
      </c>
      <c r="Y19" s="8">
        <v>-3.29353434450423E-2</v>
      </c>
      <c r="Z19" s="8">
        <v>-6.9479678809234004E-3</v>
      </c>
      <c r="AA19" s="8">
        <v>5.1884105471810951E-2</v>
      </c>
      <c r="AB19" s="8">
        <v>-6.966014344116188E-4</v>
      </c>
      <c r="AC19" s="8">
        <v>-1.1713450649696658E-2</v>
      </c>
      <c r="AD19" s="8">
        <v>1.3835725714742356E-2</v>
      </c>
      <c r="AE19" s="8">
        <f t="shared" si="1"/>
        <v>4.2543832016666103E-2</v>
      </c>
      <c r="AF19" s="103"/>
      <c r="AG19" s="103"/>
      <c r="AH19" s="103"/>
    </row>
    <row r="20" spans="1:34" hidden="1" outlineLevel="1">
      <c r="A20" s="8">
        <v>18</v>
      </c>
      <c r="B20" s="9">
        <f>中国股票数据!J19</f>
        <v>39539</v>
      </c>
      <c r="C20" s="69">
        <f>中国股票数据!L19</f>
        <v>8.8337000943099708E-2</v>
      </c>
      <c r="D20" s="69">
        <f>中国股票数据!M19</f>
        <v>-8.4745762711864403E-2</v>
      </c>
      <c r="E20" s="69">
        <f>中国股票数据!N19</f>
        <v>-0.24495238095238092</v>
      </c>
      <c r="F20" s="69">
        <f>中国股票数据!O19</f>
        <v>-0.24690885914595284</v>
      </c>
      <c r="G20" s="69">
        <f>中国股票数据!P19</f>
        <v>-1.5835929387331471E-2</v>
      </c>
      <c r="H20" s="69">
        <f>中国股票数据!Q19</f>
        <v>0.12205607476635527</v>
      </c>
      <c r="I20" s="69">
        <f>中国股票数据!R19</f>
        <v>0.10277957336780852</v>
      </c>
      <c r="J20" s="69">
        <f>中国股票数据!K19</f>
        <v>6.3466284256387784E-2</v>
      </c>
      <c r="K20" s="69">
        <f t="array" ref="K20">SUMPRODUCT(C20:I20,$C$90:$I$90)</f>
        <v>-0.15838063325693394</v>
      </c>
      <c r="X20" s="8">
        <v>-1.6833177446468246E-2</v>
      </c>
      <c r="Y20" s="8">
        <v>-2.1129121012580618E-2</v>
      </c>
      <c r="Z20" s="8">
        <v>-1.2493362842488445E-2</v>
      </c>
      <c r="AA20" s="8">
        <v>-0.13162659543035188</v>
      </c>
      <c r="AB20" s="8">
        <v>-2.459986841199789E-3</v>
      </c>
      <c r="AC20" s="8">
        <v>3.4329903772212546E-2</v>
      </c>
      <c r="AD20" s="8">
        <v>-8.1682934560574905E-3</v>
      </c>
      <c r="AE20" s="8">
        <f t="shared" si="1"/>
        <v>-0.15838063325693394</v>
      </c>
      <c r="AF20" s="100"/>
      <c r="AG20" s="100"/>
      <c r="AH20" s="100"/>
    </row>
    <row r="21" spans="1:34" hidden="1" outlineLevel="1">
      <c r="A21" s="8">
        <v>19</v>
      </c>
      <c r="B21" s="9">
        <f>中国股票数据!J20</f>
        <v>39510</v>
      </c>
      <c r="C21" s="69">
        <f>中国股票数据!L20</f>
        <v>6.3271116735210686E-3</v>
      </c>
      <c r="D21" s="69">
        <f>中国股票数据!M20</f>
        <v>-0.15974365060526952</v>
      </c>
      <c r="E21" s="69">
        <f>中国股票数据!N20</f>
        <v>-0.16481069042316254</v>
      </c>
      <c r="F21" s="69">
        <f>中国股票数据!O20</f>
        <v>-0.25299942868025127</v>
      </c>
      <c r="G21" s="69">
        <f>中国股票数据!P20</f>
        <v>-0.29643835616438352</v>
      </c>
      <c r="H21" s="69">
        <f>中国股票数据!Q20</f>
        <v>-0.19669669669669665</v>
      </c>
      <c r="I21" s="69">
        <f>中国股票数据!R20</f>
        <v>-0.2636839600190386</v>
      </c>
      <c r="J21" s="69">
        <f>中国股票数据!K20</f>
        <v>-0.20140782883450536</v>
      </c>
      <c r="K21" s="69">
        <f t="array" ref="K21">SUMPRODUCT(C21:I21,$C$90:$I$90)</f>
        <v>-0.26472982822132912</v>
      </c>
      <c r="X21" s="8">
        <v>-1.2056713765119088E-3</v>
      </c>
      <c r="Y21" s="8">
        <v>-3.9827866510635614E-2</v>
      </c>
      <c r="Z21" s="8">
        <v>-8.4058776966037547E-3</v>
      </c>
      <c r="AA21" s="8">
        <v>-0.13487346528672117</v>
      </c>
      <c r="AB21" s="8">
        <v>-4.6049362658478227E-2</v>
      </c>
      <c r="AC21" s="8">
        <v>-5.5323577157759131E-2</v>
      </c>
      <c r="AD21" s="8">
        <v>2.0955992465380695E-2</v>
      </c>
      <c r="AE21" s="8">
        <f t="shared" si="1"/>
        <v>-0.26472982822132912</v>
      </c>
      <c r="AF21" s="100"/>
      <c r="AG21" s="100"/>
      <c r="AH21" s="100"/>
    </row>
    <row r="22" spans="1:34" hidden="1" outlineLevel="1">
      <c r="A22" s="8">
        <v>20</v>
      </c>
      <c r="B22" s="9">
        <f>中国股票数据!J21</f>
        <v>39479</v>
      </c>
      <c r="C22" s="69">
        <f>中国股票数据!L21</f>
        <v>-1.7101990049751103E-2</v>
      </c>
      <c r="D22" s="69">
        <f>中国股票数据!M21</f>
        <v>-8.4130434782608621E-2</v>
      </c>
      <c r="E22" s="69">
        <f>中国股票数据!N21</f>
        <v>-7.7216676453317756E-2</v>
      </c>
      <c r="F22" s="69">
        <f>中国股票数据!O21</f>
        <v>-3.5107695227251101E-3</v>
      </c>
      <c r="G22" s="69">
        <f>中国股票数据!P21</f>
        <v>4.365230651925267E-2</v>
      </c>
      <c r="H22" s="69">
        <f>中国股票数据!Q21</f>
        <v>-2.2026431718061623E-2</v>
      </c>
      <c r="I22" s="69">
        <f>中国股票数据!R21</f>
        <v>4.7824007651842138E-3</v>
      </c>
      <c r="J22" s="69">
        <f>中国股票数据!K21</f>
        <v>-7.9504675604954445E-3</v>
      </c>
      <c r="K22" s="69">
        <f t="array" ref="K22">SUMPRODUCT(C22:I22,$C$90:$I$90)</f>
        <v>-2.3320958856434572E-2</v>
      </c>
      <c r="X22" s="8">
        <v>3.258892990725671E-3</v>
      </c>
      <c r="Y22" s="8">
        <v>-2.0975705220880558E-2</v>
      </c>
      <c r="Z22" s="8">
        <v>-3.9382999776183874E-3</v>
      </c>
      <c r="AA22" s="8">
        <v>-1.8715838759911999E-3</v>
      </c>
      <c r="AB22" s="8">
        <v>6.7810418320813654E-3</v>
      </c>
      <c r="AC22" s="8">
        <v>-6.1952285682932888E-3</v>
      </c>
      <c r="AD22" s="8">
        <v>-3.800760364581719E-4</v>
      </c>
      <c r="AE22" s="8">
        <f t="shared" si="1"/>
        <v>-2.3320958856434572E-2</v>
      </c>
      <c r="AF22" s="102"/>
      <c r="AG22" s="102"/>
      <c r="AH22" s="102"/>
    </row>
    <row r="23" spans="1:34" hidden="1" outlineLevel="1">
      <c r="A23" s="8">
        <v>21</v>
      </c>
      <c r="B23" s="9">
        <f>中国股票数据!J22</f>
        <v>39449</v>
      </c>
      <c r="C23" s="69">
        <f>中国股票数据!L22</f>
        <v>-0.17938249553457519</v>
      </c>
      <c r="D23" s="69">
        <f>中国股票数据!M22</f>
        <v>-0.12878787878787878</v>
      </c>
      <c r="E23" s="69">
        <f>中国股票数据!N22</f>
        <v>-0.23692169821888642</v>
      </c>
      <c r="F23" s="69">
        <f>中国股票数据!O22</f>
        <v>-6.8992932862190881E-2</v>
      </c>
      <c r="G23" s="69">
        <f>中国股票数据!P22</f>
        <v>-7.3308602720367433E-2</v>
      </c>
      <c r="H23" s="69">
        <f>中国股票数据!Q22</f>
        <v>-6.481735786871734E-2</v>
      </c>
      <c r="I23" s="69">
        <f>中国股票数据!R22</f>
        <v>-0.11772151898734173</v>
      </c>
      <c r="J23" s="69">
        <f>中国股票数据!K22</f>
        <v>-0.16690297174222091</v>
      </c>
      <c r="K23" s="69">
        <f t="array" ref="K23">SUMPRODUCT(C23:I23,$C$90:$I$90)</f>
        <v>-6.7054020181983379E-2</v>
      </c>
      <c r="X23" s="8">
        <v>3.4182475586518893E-2</v>
      </c>
      <c r="Y23" s="8">
        <v>-3.2109861175179333E-2</v>
      </c>
      <c r="Z23" s="8">
        <v>-1.2083772076836904E-2</v>
      </c>
      <c r="AA23" s="8">
        <v>-3.6779987938937768E-2</v>
      </c>
      <c r="AB23" s="8">
        <v>-1.1387913751567688E-2</v>
      </c>
      <c r="AC23" s="8">
        <v>-1.8230748962406406E-2</v>
      </c>
      <c r="AD23" s="8">
        <v>9.3557881364258293E-3</v>
      </c>
      <c r="AE23" s="8">
        <f t="shared" si="1"/>
        <v>-6.7054020181983379E-2</v>
      </c>
      <c r="AF23" s="102"/>
      <c r="AG23" s="102"/>
      <c r="AH23" s="102"/>
    </row>
    <row r="24" spans="1:34" hidden="1" outlineLevel="1">
      <c r="A24" s="8">
        <v>22</v>
      </c>
      <c r="B24" s="9">
        <f>中国股票数据!J23</f>
        <v>39419</v>
      </c>
      <c r="C24" s="69">
        <f>中国股票数据!L23</f>
        <v>9.7912909044060026E-3</v>
      </c>
      <c r="D24" s="69">
        <f>中国股票数据!M23</f>
        <v>1.7537097706687099E-2</v>
      </c>
      <c r="E24" s="69">
        <f>中国股票数据!N23</f>
        <v>6.4131600905948272E-2</v>
      </c>
      <c r="F24" s="69">
        <f>中国股票数据!O23</f>
        <v>0.34649696681336994</v>
      </c>
      <c r="G24" s="69">
        <f>中国股票数据!P23</f>
        <v>0.29809676679660635</v>
      </c>
      <c r="H24" s="69">
        <f>中国股票数据!Q23</f>
        <v>0.12411238036430983</v>
      </c>
      <c r="I24" s="69">
        <f>中国股票数据!R23</f>
        <v>0.12109744560075675</v>
      </c>
      <c r="J24" s="69">
        <f>中国股票数据!K23</f>
        <v>8.0007717918296972E-2</v>
      </c>
      <c r="K24" s="69">
        <f t="array" ref="K24">SUMPRODUCT(C24:I24,$C$90:$I$90)</f>
        <v>0.26208551057794893</v>
      </c>
      <c r="X24" s="8">
        <v>-1.8657927648010255E-3</v>
      </c>
      <c r="Y24" s="8">
        <v>4.3724128239176928E-3</v>
      </c>
      <c r="Z24" s="8">
        <v>3.2709188482778232E-3</v>
      </c>
      <c r="AA24" s="8">
        <v>0.18471680694789314</v>
      </c>
      <c r="AB24" s="8">
        <v>4.6306983681708956E-2</v>
      </c>
      <c r="AC24" s="8">
        <v>3.4908267228838309E-2</v>
      </c>
      <c r="AD24" s="8">
        <v>-9.6240861878859746E-3</v>
      </c>
      <c r="AE24" s="8">
        <f t="shared" si="1"/>
        <v>0.26208551057794893</v>
      </c>
      <c r="AF24" s="102"/>
      <c r="AG24" s="102"/>
      <c r="AH24" s="102"/>
    </row>
    <row r="25" spans="1:34" hidden="1" outlineLevel="1">
      <c r="A25" s="8">
        <v>23</v>
      </c>
      <c r="B25" s="9">
        <f>中国股票数据!J24</f>
        <v>39387</v>
      </c>
      <c r="C25" s="69">
        <f>中国股票数据!L24</f>
        <v>-0.13678825622775792</v>
      </c>
      <c r="D25" s="69">
        <f>中国股票数据!M24</f>
        <v>-0.11736689913250553</v>
      </c>
      <c r="E25" s="69">
        <f>中国股票数据!N24</f>
        <v>-0.20806192768809595</v>
      </c>
      <c r="F25" s="69">
        <f>中国股票数据!O24</f>
        <v>-0.32657801986542778</v>
      </c>
      <c r="G25" s="69">
        <f>中国股票数据!P24</f>
        <v>-0.3123620309050773</v>
      </c>
      <c r="H25" s="69">
        <f>中国股票数据!Q24</f>
        <v>-0.20951799877974375</v>
      </c>
      <c r="I25" s="69">
        <f>中国股票数据!R24</f>
        <v>-0.25668073136427572</v>
      </c>
      <c r="J25" s="69">
        <f>中国股票数据!K24</f>
        <v>-0.1818693249277471</v>
      </c>
      <c r="K25" s="69">
        <f t="array" ref="K25">SUMPRODUCT(C25:I25,$C$90:$I$90)</f>
        <v>-0.27495965870738093</v>
      </c>
      <c r="X25" s="8">
        <v>2.6065872342190675E-2</v>
      </c>
      <c r="Y25" s="8">
        <v>-2.9262341092776221E-2</v>
      </c>
      <c r="Z25" s="8">
        <v>-1.0611830537055696E-2</v>
      </c>
      <c r="AA25" s="8">
        <v>-0.17409805806871426</v>
      </c>
      <c r="AB25" s="8">
        <v>-4.8522980048878388E-2</v>
      </c>
      <c r="AC25" s="8">
        <v>-5.8929739879180709E-2</v>
      </c>
      <c r="AD25" s="8">
        <v>2.0399418577033628E-2</v>
      </c>
      <c r="AE25" s="8">
        <f t="shared" si="1"/>
        <v>-0.27495965870738093</v>
      </c>
      <c r="AF25" s="102"/>
      <c r="AG25" s="102"/>
      <c r="AH25" s="102"/>
    </row>
    <row r="26" spans="1:34" hidden="1" outlineLevel="1">
      <c r="A26" s="8">
        <v>24</v>
      </c>
      <c r="B26" s="9">
        <f>中国股票数据!J25</f>
        <v>39363</v>
      </c>
      <c r="C26" s="69">
        <f>中国股票数据!L25</f>
        <v>0.18816067653276947</v>
      </c>
      <c r="D26" s="69">
        <f>中国股票数据!M25</f>
        <v>0.11980952380952381</v>
      </c>
      <c r="E26" s="69">
        <f>中国股票数据!N25</f>
        <v>9.533657326026268E-2</v>
      </c>
      <c r="F26" s="69">
        <f>中国股票数据!O25</f>
        <v>-0.10406200660255494</v>
      </c>
      <c r="G26" s="69">
        <f>中国股票数据!P25</f>
        <v>0.25187524674299255</v>
      </c>
      <c r="H26" s="69">
        <f>中国股票数据!Q25</f>
        <v>-1.8797892720306408E-2</v>
      </c>
      <c r="I26" s="69">
        <f>中国股票数据!R25</f>
        <v>5.2164261931187506E-2</v>
      </c>
      <c r="J26" s="69">
        <f>中国股票数据!K25</f>
        <v>7.2487077427372482E-2</v>
      </c>
      <c r="K26" s="69">
        <f t="array" ref="K26">SUMPRODUCT(C26:I26,$C$90:$I$90)</f>
        <v>-2.6902654392245266E-2</v>
      </c>
      <c r="X26" s="8">
        <v>-3.58552138142407E-2</v>
      </c>
      <c r="Y26" s="8">
        <v>2.9871345138966832E-2</v>
      </c>
      <c r="Z26" s="8">
        <v>4.8624732581451814E-3</v>
      </c>
      <c r="AA26" s="8">
        <v>-5.5475237665118922E-2</v>
      </c>
      <c r="AB26" s="8">
        <v>3.912683477279149E-2</v>
      </c>
      <c r="AC26" s="8">
        <v>-5.2871587870067958E-3</v>
      </c>
      <c r="AD26" s="8">
        <v>-4.1456972957823529E-3</v>
      </c>
      <c r="AE26" s="8">
        <f t="shared" si="1"/>
        <v>-2.6902654392245266E-2</v>
      </c>
      <c r="AF26" s="102"/>
      <c r="AG26" s="102"/>
      <c r="AH26" s="102"/>
    </row>
    <row r="27" spans="1:34" hidden="1" outlineLevel="1">
      <c r="A27" s="8">
        <v>25</v>
      </c>
      <c r="B27" s="9">
        <f>中国股票数据!J26</f>
        <v>39328</v>
      </c>
      <c r="C27" s="69">
        <f>中国股票数据!L26</f>
        <v>6.382978723404209E-3</v>
      </c>
      <c r="D27" s="69">
        <f>中国股票数据!M26</f>
        <v>-4.5454545454545414E-2</v>
      </c>
      <c r="E27" s="69">
        <f>中国股票数据!N26</f>
        <v>8.6751320373075647E-2</v>
      </c>
      <c r="F27" s="69">
        <f>中国股票数据!O26</f>
        <v>0.30823396864144215</v>
      </c>
      <c r="G27" s="69">
        <f>中国股票数据!P26</f>
        <v>-2.2196487164640177E-2</v>
      </c>
      <c r="H27" s="69">
        <f>中国股票数据!Q26</f>
        <v>0.27161997563946394</v>
      </c>
      <c r="I27" s="69">
        <f>中国股票数据!R26</f>
        <v>-9.7194388777555152E-2</v>
      </c>
      <c r="J27" s="69">
        <f>中国股票数据!K26</f>
        <v>6.3897463607743621E-2</v>
      </c>
      <c r="K27" s="69">
        <f t="array" ref="K27">SUMPRODUCT(C27:I27,$C$90:$I$90)</f>
        <v>0.23686739034311152</v>
      </c>
      <c r="X27" s="8">
        <v>-1.2163171982406695E-3</v>
      </c>
      <c r="Y27" s="8">
        <v>-1.133289217947505E-2</v>
      </c>
      <c r="Z27" s="8">
        <v>4.4245976229007932E-3</v>
      </c>
      <c r="AA27" s="8">
        <v>0.16431888279989204</v>
      </c>
      <c r="AB27" s="8">
        <v>-3.4480493699066733E-3</v>
      </c>
      <c r="AC27" s="8">
        <v>7.6396751609153504E-2</v>
      </c>
      <c r="AD27" s="8">
        <v>7.7244170587875945E-3</v>
      </c>
      <c r="AE27" s="8">
        <f t="shared" si="1"/>
        <v>0.23686739034311152</v>
      </c>
      <c r="AF27" s="102"/>
      <c r="AG27" s="102"/>
      <c r="AH27" s="102"/>
    </row>
    <row r="28" spans="1:34" hidden="1" outlineLevel="1">
      <c r="A28" s="8">
        <v>26</v>
      </c>
      <c r="B28" s="9">
        <f>中国股票数据!J27</f>
        <v>39295</v>
      </c>
      <c r="C28" s="69">
        <f>中国股票数据!L27</f>
        <v>0.27544097693351421</v>
      </c>
      <c r="D28" s="69">
        <f>中国股票数据!M27</f>
        <v>0.36645962732919246</v>
      </c>
      <c r="E28" s="69">
        <f>中国股票数据!N27</f>
        <v>0.35593478592107264</v>
      </c>
      <c r="F28" s="69">
        <f>中国股票数据!O27</f>
        <v>0.58733233979135635</v>
      </c>
      <c r="G28" s="69">
        <f>中国股票数据!P27</f>
        <v>0.14547866460313963</v>
      </c>
      <c r="H28" s="69">
        <f>中国股票数据!Q27</f>
        <v>0.26453600308047776</v>
      </c>
      <c r="I28" s="69">
        <f>中国股票数据!R27</f>
        <v>3.2769920662297336E-2</v>
      </c>
      <c r="J28" s="69">
        <f>中国股票数据!K27</f>
        <v>0.16725452524362394</v>
      </c>
      <c r="K28" s="69">
        <f t="array" ref="K28">SUMPRODUCT(C28:I28,$C$90:$I$90)</f>
        <v>0.46453837757631888</v>
      </c>
      <c r="X28" s="8">
        <v>-5.2487030250630076E-2</v>
      </c>
      <c r="Y28" s="8">
        <v>9.1367043782351706E-2</v>
      </c>
      <c r="Z28" s="8">
        <v>1.8153824067706763E-2</v>
      </c>
      <c r="AA28" s="8">
        <v>0.31310563962867033</v>
      </c>
      <c r="AB28" s="8">
        <v>2.2598964155860445E-2</v>
      </c>
      <c r="AC28" s="8">
        <v>7.440428956463406E-2</v>
      </c>
      <c r="AD28" s="8">
        <v>-2.6043533722743049E-3</v>
      </c>
      <c r="AE28" s="8">
        <f t="shared" si="1"/>
        <v>0.46453837757631888</v>
      </c>
      <c r="AF28" s="102"/>
      <c r="AG28" s="102"/>
      <c r="AH28" s="102"/>
    </row>
    <row r="29" spans="1:34" hidden="1" outlineLevel="1">
      <c r="A29" s="8">
        <v>27</v>
      </c>
      <c r="B29" s="9">
        <f>中国股票数据!J28</f>
        <v>39265</v>
      </c>
      <c r="C29" s="69">
        <f>中国股票数据!L28</f>
        <v>0.21868540719305485</v>
      </c>
      <c r="D29" s="69">
        <f>中国股票数据!M28</f>
        <v>0.1000273298715495</v>
      </c>
      <c r="E29" s="69">
        <f>中国股票数据!N28</f>
        <v>0.23900320936379083</v>
      </c>
      <c r="F29" s="69">
        <f>中国股票数据!O28</f>
        <v>0.44580909286791637</v>
      </c>
      <c r="G29" s="69">
        <f>中国股票数据!P28</f>
        <v>3.0530872636135742E-2</v>
      </c>
      <c r="H29" s="69">
        <f>中国股票数据!Q28</f>
        <v>-0.11906377204884677</v>
      </c>
      <c r="I29" s="69">
        <f>中国股票数据!R28</f>
        <v>0.12757681835861523</v>
      </c>
      <c r="J29" s="69">
        <f>中国股票数据!K28</f>
        <v>0.17021226476823625</v>
      </c>
      <c r="K29" s="69">
        <f t="array" ref="K29">SUMPRODUCT(C29:I29,$C$90:$I$90)</f>
        <v>0.19423253514925243</v>
      </c>
      <c r="X29" s="8">
        <v>-4.1671895411131275E-2</v>
      </c>
      <c r="Y29" s="8">
        <v>2.4939176777571216E-2</v>
      </c>
      <c r="Z29" s="8">
        <v>1.2189935870358182E-2</v>
      </c>
      <c r="AA29" s="8">
        <v>0.23765989324591333</v>
      </c>
      <c r="AB29" s="8">
        <v>4.742730476894148E-3</v>
      </c>
      <c r="AC29" s="8">
        <v>-3.3488278604878283E-2</v>
      </c>
      <c r="AD29" s="8">
        <v>-1.0139027205474879E-2</v>
      </c>
      <c r="AE29" s="8">
        <f t="shared" si="1"/>
        <v>0.19423253514925243</v>
      </c>
      <c r="AF29" s="102"/>
      <c r="AG29" s="102"/>
      <c r="AH29" s="102"/>
    </row>
    <row r="30" spans="1:34" hidden="1" outlineLevel="1">
      <c r="A30" s="8">
        <v>28</v>
      </c>
      <c r="B30" s="9">
        <f>中国股票数据!J29</f>
        <v>39237</v>
      </c>
      <c r="C30" s="69">
        <f>中国股票数据!L29</f>
        <v>0.13196069255966303</v>
      </c>
      <c r="D30" s="69">
        <f>中国股票数据!M29</f>
        <v>8.3827014218009754E-2</v>
      </c>
      <c r="E30" s="69">
        <f>中国股票数据!N29</f>
        <v>-2.052514792899407E-2</v>
      </c>
      <c r="F30" s="69">
        <f>中国股票数据!O29</f>
        <v>0.12101449275362319</v>
      </c>
      <c r="G30" s="69">
        <f>中国股票数据!P29</f>
        <v>0.24616695059625227</v>
      </c>
      <c r="H30" s="69">
        <f>中国股票数据!Q29</f>
        <v>7.4931631722880532E-2</v>
      </c>
      <c r="I30" s="69">
        <f>中国股票数据!R29</f>
        <v>-0.15952925792742723</v>
      </c>
      <c r="J30" s="69">
        <f>中国股票数据!K29</f>
        <v>-7.0310123733164587E-2</v>
      </c>
      <c r="K30" s="69">
        <f t="array" ref="K30">SUMPRODUCT(C30:I30,$C$90:$I$90)</f>
        <v>0.13121386147747724</v>
      </c>
      <c r="X30" s="8">
        <v>-2.5145949376824121E-2</v>
      </c>
      <c r="Y30" s="8">
        <v>2.0900055304920603E-2</v>
      </c>
      <c r="Z30" s="8">
        <v>-1.0468488588503378E-3</v>
      </c>
      <c r="AA30" s="8">
        <v>6.4512572509496782E-2</v>
      </c>
      <c r="AB30" s="8">
        <v>3.8240095948489441E-2</v>
      </c>
      <c r="AC30" s="8">
        <v>2.1075523782536368E-2</v>
      </c>
      <c r="AD30" s="8">
        <v>1.2678412167708493E-2</v>
      </c>
      <c r="AE30" s="8">
        <f t="shared" si="1"/>
        <v>0.13121386147747724</v>
      </c>
      <c r="AF30" s="102"/>
      <c r="AG30" s="102"/>
      <c r="AH30" s="102"/>
    </row>
    <row r="31" spans="1:34" hidden="1" outlineLevel="1">
      <c r="A31" s="8">
        <v>29</v>
      </c>
      <c r="B31" s="9">
        <f>中国股票数据!J30</f>
        <v>39210</v>
      </c>
      <c r="C31" s="69">
        <f>中国股票数据!L30</f>
        <v>0.11534446764091855</v>
      </c>
      <c r="D31" s="69">
        <f>中国股票数据!M30</f>
        <v>0.2550185873605948</v>
      </c>
      <c r="E31" s="69">
        <f>中国股票数据!N30</f>
        <v>-8.1209650016989432E-2</v>
      </c>
      <c r="F31" s="69">
        <f>中国股票数据!O30</f>
        <v>-8.7301587301587324E-2</v>
      </c>
      <c r="G31" s="69">
        <f>中国股票数据!P30</f>
        <v>0.14723127035830608</v>
      </c>
      <c r="H31" s="69">
        <f>中国股票数据!Q30</f>
        <v>0.36002975452516739</v>
      </c>
      <c r="I31" s="69">
        <f>中国股票数据!R30</f>
        <v>0.15129845690628518</v>
      </c>
      <c r="J31" s="69">
        <f>中国股票数据!K30</f>
        <v>6.9867517774069521E-2</v>
      </c>
      <c r="K31" s="69">
        <f t="array" ref="K31">SUMPRODUCT(C31:I31,$C$90:$I$90)</f>
        <v>0.10303041349771438</v>
      </c>
      <c r="X31" s="8">
        <v>-2.1979622021791791E-2</v>
      </c>
      <c r="Y31" s="8">
        <v>6.3582159395032561E-2</v>
      </c>
      <c r="Z31" s="8">
        <v>-4.1419545302194185E-3</v>
      </c>
      <c r="AA31" s="8">
        <v>-4.6540293256066977E-2</v>
      </c>
      <c r="AB31" s="8">
        <v>2.2871217649171015E-2</v>
      </c>
      <c r="AC31" s="8">
        <v>0.10126318457841538</v>
      </c>
      <c r="AD31" s="8">
        <v>-1.2024278316826374E-2</v>
      </c>
      <c r="AE31" s="8">
        <f t="shared" si="1"/>
        <v>0.10303041349771438</v>
      </c>
      <c r="AF31" s="102"/>
      <c r="AG31" s="102"/>
      <c r="AH31" s="102"/>
    </row>
    <row r="32" spans="1:34" hidden="1" outlineLevel="1">
      <c r="A32" s="8">
        <v>30</v>
      </c>
      <c r="B32" s="9">
        <f>中国股票数据!J31</f>
        <v>39174</v>
      </c>
      <c r="C32" s="69">
        <f>中国股票数据!L31</f>
        <v>0.12046783625730995</v>
      </c>
      <c r="D32" s="69">
        <f>中国股票数据!M31</f>
        <v>6.7365269461077126E-3</v>
      </c>
      <c r="E32" s="69">
        <f>中国股票数据!N31</f>
        <v>0.37266791044776104</v>
      </c>
      <c r="F32" s="69">
        <f>中国股票数据!O31</f>
        <v>0.42956192877403088</v>
      </c>
      <c r="G32" s="69">
        <f>中国股票数据!P31</f>
        <v>-0.23517688091679123</v>
      </c>
      <c r="H32" s="69">
        <f>中国股票数据!Q31</f>
        <v>0.22658150851581493</v>
      </c>
      <c r="I32" s="69">
        <f>中国股票数据!R31</f>
        <v>0.78202548625083845</v>
      </c>
      <c r="J32" s="69">
        <f>中国股票数据!K31</f>
        <v>0.20643659821983795</v>
      </c>
      <c r="K32" s="69">
        <f t="array" ref="K32">SUMPRODUCT(C32:I32,$C$90:$I$90)</f>
        <v>0.1917750847696639</v>
      </c>
      <c r="X32" s="8">
        <v>-2.2955912501688592E-2</v>
      </c>
      <c r="Y32" s="8">
        <v>1.6795753379760762E-3</v>
      </c>
      <c r="Z32" s="8">
        <v>1.900726748143337E-2</v>
      </c>
      <c r="AA32" s="8">
        <v>0.22899856411226624</v>
      </c>
      <c r="AB32" s="8">
        <v>-3.6532875226921252E-2</v>
      </c>
      <c r="AC32" s="8">
        <v>6.3729080251029274E-2</v>
      </c>
      <c r="AD32" s="8">
        <v>-6.2150614684431262E-2</v>
      </c>
      <c r="AE32" s="8">
        <f t="shared" si="1"/>
        <v>0.1917750847696639</v>
      </c>
      <c r="AF32" s="102"/>
      <c r="AG32" s="102"/>
      <c r="AH32" s="102"/>
    </row>
    <row r="33" spans="1:34" hidden="1" outlineLevel="1">
      <c r="A33" s="8">
        <v>31</v>
      </c>
      <c r="B33" s="9">
        <f>中国股票数据!J32</f>
        <v>39142</v>
      </c>
      <c r="C33" s="69">
        <f>中国股票数据!L32</f>
        <v>8.0227416298168208E-2</v>
      </c>
      <c r="D33" s="69">
        <f>中国股票数据!M32</f>
        <v>0.19713261648745517</v>
      </c>
      <c r="E33" s="69">
        <f>中国股票数据!N32</f>
        <v>0.15954570037858318</v>
      </c>
      <c r="F33" s="69">
        <f>中国股票数据!O32</f>
        <v>-2.8772574227119763E-2</v>
      </c>
      <c r="G33" s="69">
        <f>中国股票数据!P32</f>
        <v>0.1788546255506609</v>
      </c>
      <c r="H33" s="69">
        <f>中国股票数据!Q32</f>
        <v>0.13614374568071885</v>
      </c>
      <c r="I33" s="69">
        <f>中国股票数据!R32</f>
        <v>0.12358703843255459</v>
      </c>
      <c r="J33" s="69">
        <f>中国股票数据!K32</f>
        <v>0.10513802163779418</v>
      </c>
      <c r="K33" s="69">
        <f t="array" ref="K33">SUMPRODUCT(C33:I33,$C$90:$I$90)</f>
        <v>8.2914684299191327E-2</v>
      </c>
      <c r="X33" s="8">
        <v>-1.5287844506840649E-2</v>
      </c>
      <c r="Y33" s="8">
        <v>4.9149819129623011E-2</v>
      </c>
      <c r="Z33" s="8">
        <v>8.1373461937325631E-3</v>
      </c>
      <c r="AA33" s="8">
        <v>-1.5338599029547784E-2</v>
      </c>
      <c r="AB33" s="8">
        <v>2.7783656682273374E-2</v>
      </c>
      <c r="AC33" s="8">
        <v>3.8292249667658394E-2</v>
      </c>
      <c r="AD33" s="8">
        <v>-9.8219438377075818E-3</v>
      </c>
      <c r="AE33" s="8">
        <f t="shared" si="1"/>
        <v>8.2914684299191327E-2</v>
      </c>
      <c r="AF33" s="102"/>
      <c r="AG33" s="102"/>
      <c r="AH33" s="102"/>
    </row>
    <row r="34" spans="1:34" hidden="1" outlineLevel="1">
      <c r="A34" s="8">
        <v>32</v>
      </c>
      <c r="B34" s="9">
        <f>中国股票数据!J33</f>
        <v>39114</v>
      </c>
      <c r="C34" s="69">
        <f>中国股票数据!L33</f>
        <v>-6.2759029011249301E-2</v>
      </c>
      <c r="D34" s="69">
        <f>中国股票数据!M33</f>
        <v>-0.10684273709483783</v>
      </c>
      <c r="E34" s="69">
        <f>中国股票数据!N33</f>
        <v>6.1423650975889643E-2</v>
      </c>
      <c r="F34" s="69">
        <f>中国股票数据!O33</f>
        <v>0.6229508196721314</v>
      </c>
      <c r="G34" s="69">
        <f>中国股票数据!P33</f>
        <v>-4.2194092827004259E-2</v>
      </c>
      <c r="H34" s="69">
        <f>中国股票数据!Q33</f>
        <v>-0.10623841877702289</v>
      </c>
      <c r="I34" s="69">
        <f>中国股票数据!R33</f>
        <v>0.27842003853564523</v>
      </c>
      <c r="J34" s="69">
        <f>中国股票数据!K33</f>
        <v>3.4001715518262365E-2</v>
      </c>
      <c r="K34" s="69">
        <f t="array" ref="K34">SUMPRODUCT(C34:I34,$C$90:$I$90)</f>
        <v>0.26198467228661632</v>
      </c>
      <c r="X34" s="8">
        <v>1.1959132191898683E-2</v>
      </c>
      <c r="Y34" s="8">
        <v>-2.6638418832427544E-2</v>
      </c>
      <c r="Z34" s="8">
        <v>3.1328046527595911E-3</v>
      </c>
      <c r="AA34" s="8">
        <v>0.33209377661706219</v>
      </c>
      <c r="AB34" s="8">
        <v>-6.5545198258985041E-3</v>
      </c>
      <c r="AC34" s="8">
        <v>-2.9880976432420481E-2</v>
      </c>
      <c r="AD34" s="8">
        <v>-2.2127126084357632E-2</v>
      </c>
      <c r="AE34" s="8">
        <f t="shared" si="1"/>
        <v>0.26198467228661632</v>
      </c>
      <c r="AF34" s="102"/>
      <c r="AG34" s="102"/>
      <c r="AH34" s="102"/>
    </row>
    <row r="35" spans="1:34" hidden="1" outlineLevel="1">
      <c r="A35" s="8">
        <v>33</v>
      </c>
      <c r="B35" s="9">
        <f>中国股票数据!J34</f>
        <v>39086</v>
      </c>
      <c r="C35" s="69">
        <f>中国股票数据!L34</f>
        <v>4.906832298136643E-2</v>
      </c>
      <c r="D35" s="69">
        <f>中国股票数据!M34</f>
        <v>0.17268887846081649</v>
      </c>
      <c r="E35" s="69">
        <f>中国股票数据!N34</f>
        <v>0.27665811652620032</v>
      </c>
      <c r="F35" s="69">
        <f>中国股票数据!O34</f>
        <v>8.1095596133190062E-2</v>
      </c>
      <c r="G35" s="69">
        <f>中国股票数据!P34</f>
        <v>0.11827618748033975</v>
      </c>
      <c r="H35" s="69">
        <f>中国股票数据!Q34</f>
        <v>8.3305453328872625E-2</v>
      </c>
      <c r="I35" s="69">
        <f>中国股票数据!R34</f>
        <v>0.22985781990521348</v>
      </c>
      <c r="J35" s="69">
        <f>中国股票数据!K34</f>
        <v>4.1435710361170219E-2</v>
      </c>
      <c r="K35" s="69">
        <f t="array" ref="K35">SUMPRODUCT(C35:I35,$C$90:$I$90)</f>
        <v>0.11458383638131103</v>
      </c>
      <c r="X35" s="8">
        <v>-9.3502810705334075E-3</v>
      </c>
      <c r="Y35" s="8">
        <v>4.3055417684199938E-2</v>
      </c>
      <c r="Z35" s="8">
        <v>1.411045779446086E-2</v>
      </c>
      <c r="AA35" s="8">
        <v>4.323189236841761E-2</v>
      </c>
      <c r="AB35" s="8">
        <v>1.8373273693786316E-2</v>
      </c>
      <c r="AC35" s="8">
        <v>2.3430773125837589E-2</v>
      </c>
      <c r="AD35" s="8">
        <v>-1.8267697214857874E-2</v>
      </c>
      <c r="AE35" s="8">
        <f t="shared" si="1"/>
        <v>0.11458383638131103</v>
      </c>
      <c r="AF35" s="102"/>
      <c r="AG35" s="102"/>
      <c r="AH35" s="102"/>
    </row>
    <row r="36" spans="1:34" hidden="1" outlineLevel="1">
      <c r="A36" s="8">
        <v>34</v>
      </c>
      <c r="B36" s="9">
        <f>中国股票数据!J35</f>
        <v>39052</v>
      </c>
      <c r="C36" s="69">
        <f>中国股票数据!L35</f>
        <v>0.24903025601241269</v>
      </c>
      <c r="D36" s="69">
        <f>中国股票数据!M35</f>
        <v>0.26619132501485443</v>
      </c>
      <c r="E36" s="69">
        <f>中国股票数据!N35</f>
        <v>0.46484165324745041</v>
      </c>
      <c r="F36" s="69">
        <f>中国股票数据!O35</f>
        <v>-9.347614410905547E-2</v>
      </c>
      <c r="G36" s="69">
        <f>中国股票数据!P35</f>
        <v>0.51669847328244267</v>
      </c>
      <c r="H36" s="69">
        <f>中国股票数据!Q35</f>
        <v>0.15360864531069085</v>
      </c>
      <c r="I36" s="69">
        <f>中国股票数据!R35</f>
        <v>0.36129032258064497</v>
      </c>
      <c r="J36" s="69">
        <f>中国股票数据!K35</f>
        <v>0.27446422361846134</v>
      </c>
      <c r="K36" s="69">
        <f t="array" ref="K36">SUMPRODUCT(C36:I36,$C$90:$I$90)</f>
        <v>8.7546348922319064E-2</v>
      </c>
      <c r="X36" s="8">
        <v>-4.7454299378994341E-2</v>
      </c>
      <c r="Y36" s="8">
        <v>6.6367786881108851E-2</v>
      </c>
      <c r="Z36" s="8">
        <v>2.3708426167335636E-2</v>
      </c>
      <c r="AA36" s="8">
        <v>-4.9831936551773558E-2</v>
      </c>
      <c r="AB36" s="8">
        <v>8.0265036175247759E-2</v>
      </c>
      <c r="AC36" s="8">
        <v>4.3204486316559376E-2</v>
      </c>
      <c r="AD36" s="8">
        <v>-2.8713150687164662E-2</v>
      </c>
      <c r="AE36" s="8">
        <f t="shared" si="1"/>
        <v>8.7546348922319064E-2</v>
      </c>
      <c r="AF36" s="102"/>
      <c r="AG36" s="102"/>
      <c r="AH36" s="102"/>
    </row>
    <row r="37" spans="1:34" hidden="1" outlineLevel="1">
      <c r="A37" s="8">
        <v>35</v>
      </c>
      <c r="B37" s="9">
        <f>中国股票数据!J36</f>
        <v>39022</v>
      </c>
      <c r="C37" s="69">
        <f>中国股票数据!L36</f>
        <v>0.2587890625</v>
      </c>
      <c r="D37" s="69">
        <f>中国股票数据!M36</f>
        <v>0.2038626609442058</v>
      </c>
      <c r="E37" s="69">
        <f>中国股票数据!N36</f>
        <v>0.26993865030674846</v>
      </c>
      <c r="F37" s="69">
        <f>中国股票数据!O36</f>
        <v>0.30744748567791214</v>
      </c>
      <c r="G37" s="69">
        <f>中国股票数据!P36</f>
        <v>0.11311736590547006</v>
      </c>
      <c r="H37" s="69">
        <f>中国股票数据!Q36</f>
        <v>0.4362527716186253</v>
      </c>
      <c r="I37" s="69">
        <f>中国股票数据!R36</f>
        <v>0.10912343470483021</v>
      </c>
      <c r="J37" s="69">
        <f>中国股票数据!K36</f>
        <v>0.14216617065381199</v>
      </c>
      <c r="K37" s="69">
        <f t="array" ref="K37">SUMPRODUCT(C37:I37,$C$90:$I$90)</f>
        <v>0.31078258421871563</v>
      </c>
      <c r="X37" s="8">
        <v>-4.9313902031535316E-2</v>
      </c>
      <c r="Y37" s="8">
        <v>5.082777822983444E-2</v>
      </c>
      <c r="Z37" s="8">
        <v>1.3767743307420312E-2</v>
      </c>
      <c r="AA37" s="8">
        <v>0.16389961038005457</v>
      </c>
      <c r="AB37" s="8">
        <v>1.7571891414295392E-2</v>
      </c>
      <c r="AC37" s="8">
        <v>0.1227019277712894</v>
      </c>
      <c r="AD37" s="8">
        <v>-8.6724648526431899E-3</v>
      </c>
      <c r="AE37" s="8">
        <f t="shared" si="1"/>
        <v>0.31078258421871563</v>
      </c>
      <c r="AF37" s="102"/>
      <c r="AG37" s="102"/>
      <c r="AH37" s="102"/>
    </row>
    <row r="38" spans="1:34" hidden="1" outlineLevel="1">
      <c r="A38" s="8">
        <v>36</v>
      </c>
      <c r="B38" s="9">
        <f>中国股票数据!J37</f>
        <v>38999</v>
      </c>
      <c r="C38" s="69">
        <f>中国股票数据!L37</f>
        <v>4.7034764826175968E-2</v>
      </c>
      <c r="D38" s="69">
        <f>中国股票数据!M37</f>
        <v>0.31638418079096065</v>
      </c>
      <c r="E38" s="69">
        <f>中国股票数据!N37</f>
        <v>-1.6756032171581725E-2</v>
      </c>
      <c r="F38" s="69">
        <f>中国股票数据!O37</f>
        <v>-8.7158628704241736E-2</v>
      </c>
      <c r="G38" s="69">
        <f>中国股票数据!P37</f>
        <v>0.17101990049751237</v>
      </c>
      <c r="H38" s="69">
        <f>中国股票数据!Q37</f>
        <v>0.16839378238341962</v>
      </c>
      <c r="I38" s="69">
        <f>中国股票数据!R37</f>
        <v>2.9465930018416131E-2</v>
      </c>
      <c r="J38" s="69">
        <f>中国股票数据!K37</f>
        <v>4.8829618470457969E-2</v>
      </c>
      <c r="K38" s="69">
        <f t="array" ref="K38">SUMPRODUCT(C38:I38,$C$90:$I$90)</f>
        <v>9.4188409476941987E-2</v>
      </c>
      <c r="X38" s="8">
        <v>-8.9627736284810904E-3</v>
      </c>
      <c r="Y38" s="8">
        <v>7.8882051780301027E-2</v>
      </c>
      <c r="Z38" s="8">
        <v>-8.5461177762822366E-4</v>
      </c>
      <c r="AA38" s="8">
        <v>-4.6464082327381855E-2</v>
      </c>
      <c r="AB38" s="8">
        <v>2.6566593883888958E-2</v>
      </c>
      <c r="AC38" s="8">
        <v>4.7363003899050599E-2</v>
      </c>
      <c r="AD38" s="8">
        <v>-2.3417723528074263E-3</v>
      </c>
      <c r="AE38" s="8">
        <f t="shared" si="1"/>
        <v>9.4188409476941987E-2</v>
      </c>
      <c r="AF38" s="102"/>
      <c r="AG38" s="102"/>
      <c r="AH38" s="102"/>
    </row>
    <row r="39" spans="1:34" hidden="1" outlineLevel="1">
      <c r="A39" s="8">
        <v>37</v>
      </c>
      <c r="B39" s="9">
        <f>中国股票数据!J38</f>
        <v>38961</v>
      </c>
      <c r="C39" s="69">
        <f>中国股票数据!L38</f>
        <v>0.18401937046004835</v>
      </c>
      <c r="D39" s="69">
        <f>中国股票数据!M38</f>
        <v>8.0366225839267447E-2</v>
      </c>
      <c r="E39" s="69">
        <f>中国股票数据!N38</f>
        <v>7.8814172089660239E-2</v>
      </c>
      <c r="F39" s="69">
        <f>中国股票数据!O38</f>
        <v>-0.112429087158329</v>
      </c>
      <c r="G39" s="69">
        <f>中国股票数据!P38</f>
        <v>0.28639999999999977</v>
      </c>
      <c r="H39" s="69">
        <f>中国股票数据!Q38</f>
        <v>7.7459874389392835E-2</v>
      </c>
      <c r="I39" s="69">
        <f>中国股票数据!R38</f>
        <v>-1.8382352941177516E-3</v>
      </c>
      <c r="J39" s="69">
        <f>中国股票数据!K38</f>
        <v>5.6540298075531847E-2</v>
      </c>
      <c r="K39" s="69">
        <f t="array" ref="K39">SUMPRODUCT(C39:I39,$C$90:$I$90)</f>
        <v>-4.5220952574248898E-3</v>
      </c>
      <c r="X39" s="8">
        <v>-3.5066061598996778E-2</v>
      </c>
      <c r="Y39" s="8">
        <v>2.0037198990770732E-2</v>
      </c>
      <c r="Z39" s="8">
        <v>4.0197774164026975E-3</v>
      </c>
      <c r="AA39" s="8">
        <v>-5.9935710776766238E-2</v>
      </c>
      <c r="AB39" s="8">
        <v>4.4489983131854677E-2</v>
      </c>
      <c r="AC39" s="8">
        <v>2.1786625852796407E-2</v>
      </c>
      <c r="AD39" s="8">
        <v>1.4609172651361535E-4</v>
      </c>
      <c r="AE39" s="8">
        <f t="shared" si="1"/>
        <v>-4.5220952574248898E-3</v>
      </c>
      <c r="AF39" s="102"/>
      <c r="AG39" s="102"/>
      <c r="AH39" s="102"/>
    </row>
    <row r="40" spans="1:34" hidden="1" outlineLevel="1">
      <c r="A40" s="8">
        <v>38</v>
      </c>
      <c r="B40" s="9">
        <f>中国股票数据!J39</f>
        <v>38930</v>
      </c>
      <c r="C40" s="69">
        <f>中国股票数据!L39</f>
        <v>0.16174402250351605</v>
      </c>
      <c r="D40" s="69">
        <f>中国股票数据!M39</f>
        <v>0.11704545454545445</v>
      </c>
      <c r="E40" s="69">
        <f>中国股票数据!N39</f>
        <v>3.6731634182908479E-2</v>
      </c>
      <c r="F40" s="69">
        <f>中国股票数据!O39</f>
        <v>-1.723264064875818E-2</v>
      </c>
      <c r="G40" s="69">
        <f>中国股票数据!P39</f>
        <v>9.3613298337707818E-2</v>
      </c>
      <c r="H40" s="69">
        <f>中国股票数据!Q39</f>
        <v>0.12304075235109724</v>
      </c>
      <c r="I40" s="69">
        <f>中国股票数据!R39</f>
        <v>4.0152963671128195E-2</v>
      </c>
      <c r="J40" s="69">
        <f>中国股票数据!K39</f>
        <v>2.8467257383443023E-2</v>
      </c>
      <c r="K40" s="69">
        <f t="array" ref="K40">SUMPRODUCT(C40:I40,$C$90:$I$90)</f>
        <v>3.7005425548937251E-2</v>
      </c>
      <c r="X40" s="8">
        <v>-3.0821352351105773E-2</v>
      </c>
      <c r="Y40" s="8">
        <v>2.9182197362148256E-2</v>
      </c>
      <c r="Z40" s="8">
        <v>1.873432019155749E-3</v>
      </c>
      <c r="AA40" s="8">
        <v>-9.1866846200520779E-3</v>
      </c>
      <c r="AB40" s="8">
        <v>1.4542088212157486E-2</v>
      </c>
      <c r="AC40" s="8">
        <v>3.4606857514953786E-2</v>
      </c>
      <c r="AD40" s="8">
        <v>-3.1911125883201728E-3</v>
      </c>
      <c r="AE40" s="8">
        <f t="shared" si="1"/>
        <v>3.7005425548937251E-2</v>
      </c>
      <c r="AF40" s="102"/>
      <c r="AG40" s="102"/>
      <c r="AH40" s="102"/>
    </row>
    <row r="41" spans="1:34" hidden="1" outlineLevel="1">
      <c r="A41" s="8">
        <v>39</v>
      </c>
      <c r="B41" s="9">
        <f>中国股票数据!J40</f>
        <v>38901</v>
      </c>
      <c r="C41" s="69">
        <f>中国股票数据!L40</f>
        <v>-4.435483870967738E-2</v>
      </c>
      <c r="D41" s="69">
        <f>中国股票数据!M40</f>
        <v>-0.1120080726538849</v>
      </c>
      <c r="E41" s="69">
        <f>中国股票数据!N40</f>
        <v>-0.14923469387755106</v>
      </c>
      <c r="F41" s="69">
        <f>中国股票数据!O40</f>
        <v>6.0752688172043046E-2</v>
      </c>
      <c r="G41" s="69">
        <f>中国股票数据!P40</f>
        <v>-0.19450317124735728</v>
      </c>
      <c r="H41" s="69">
        <f>中国股票数据!Q40</f>
        <v>-7.1324599708879166E-2</v>
      </c>
      <c r="I41" s="69">
        <f>中国股票数据!R40</f>
        <v>-0.13410596026490063</v>
      </c>
      <c r="J41" s="69">
        <f>中国股票数据!K40</f>
        <v>-3.55696951937855E-2</v>
      </c>
      <c r="K41" s="69">
        <f t="array" ref="K41">SUMPRODUCT(C41:I41,$C$90:$I$90)</f>
        <v>-3.4316092310465812E-2</v>
      </c>
      <c r="X41" s="8">
        <v>8.4520966598176095E-3</v>
      </c>
      <c r="Y41" s="8">
        <v>-2.7926259033580304E-2</v>
      </c>
      <c r="Z41" s="8">
        <v>-7.6114515484639626E-3</v>
      </c>
      <c r="AA41" s="8">
        <v>3.2387130761480053E-2</v>
      </c>
      <c r="AB41" s="8">
        <v>-3.0214534943740132E-2</v>
      </c>
      <c r="AC41" s="8">
        <v>-2.0060997777329372E-2</v>
      </c>
      <c r="AD41" s="8">
        <v>1.0657923571350297E-2</v>
      </c>
      <c r="AE41" s="8">
        <f t="shared" si="1"/>
        <v>-3.4316092310465812E-2</v>
      </c>
      <c r="AF41" s="102"/>
      <c r="AG41" s="102"/>
      <c r="AH41" s="102"/>
    </row>
    <row r="42" spans="1:34" hidden="1" outlineLevel="1">
      <c r="A42" s="8">
        <v>40</v>
      </c>
      <c r="B42" s="9">
        <f>中国股票数据!J41</f>
        <v>38869</v>
      </c>
      <c r="C42" s="69">
        <f>中国股票数据!L41</f>
        <v>7.8260869565217384E-2</v>
      </c>
      <c r="D42" s="69">
        <f>中国股票数据!M41</f>
        <v>-6.0180541624874628E-3</v>
      </c>
      <c r="E42" s="69">
        <f>中国股票数据!N41</f>
        <v>3.9787798408488007E-2</v>
      </c>
      <c r="F42" s="69">
        <f>中国股票数据!O41</f>
        <v>-0.34322033898305082</v>
      </c>
      <c r="G42" s="69">
        <f>中国股票数据!P41</f>
        <v>0.3114602587800368</v>
      </c>
      <c r="H42" s="69">
        <f>中国股票数据!Q41</f>
        <v>-2.6912181303116123E-2</v>
      </c>
      <c r="I42" s="69">
        <f>中国股票数据!R41</f>
        <v>4.991680532445919E-3</v>
      </c>
      <c r="J42" s="69">
        <f>中国股票数据!K41</f>
        <v>1.8832632669225635E-2</v>
      </c>
      <c r="K42" s="69">
        <f t="array" ref="K42">SUMPRODUCT(C42:I42,$C$90:$I$90)</f>
        <v>-0.15693750931927405</v>
      </c>
      <c r="X42" s="8">
        <v>-1.4913106517559619E-2</v>
      </c>
      <c r="Y42" s="8">
        <v>-1.5004430969816529E-3</v>
      </c>
      <c r="Z42" s="8">
        <v>2.0293062687872327E-3</v>
      </c>
      <c r="AA42" s="8">
        <v>-0.18297004351749593</v>
      </c>
      <c r="AB42" s="8">
        <v>4.8382896855331502E-2</v>
      </c>
      <c r="AC42" s="8">
        <v>-7.5694109957645866E-3</v>
      </c>
      <c r="AD42" s="8">
        <v>-3.9670831559102576E-4</v>
      </c>
      <c r="AE42" s="8">
        <f t="shared" si="1"/>
        <v>-0.15693750931927405</v>
      </c>
      <c r="AF42" s="102"/>
      <c r="AG42" s="102"/>
      <c r="AH42" s="102"/>
    </row>
    <row r="43" spans="1:34" hidden="1" outlineLevel="1">
      <c r="A43" s="8">
        <v>41</v>
      </c>
      <c r="B43" s="9">
        <f>中国股票数据!J42</f>
        <v>38838</v>
      </c>
      <c r="C43" s="69">
        <f>中国股票数据!L42</f>
        <v>5.8309037900874383E-3</v>
      </c>
      <c r="D43" s="69">
        <f>中国股票数据!M42</f>
        <v>-6.9962686567164201E-2</v>
      </c>
      <c r="E43" s="69">
        <f>中国股票数据!N42</f>
        <v>0.29109589041095885</v>
      </c>
      <c r="F43" s="69">
        <f>中国股票数据!O42</f>
        <v>0.33082706766917291</v>
      </c>
      <c r="G43" s="69">
        <f>中国股票数据!P42</f>
        <v>0.27895981087470445</v>
      </c>
      <c r="H43" s="69">
        <f>中国股票数据!Q42</f>
        <v>0.26636771300448414</v>
      </c>
      <c r="I43" s="69">
        <f>中国股票数据!R42</f>
        <v>0.63315217391304346</v>
      </c>
      <c r="J43" s="69">
        <f>中国股票数据!K42</f>
        <v>0.13961755842857326</v>
      </c>
      <c r="K43" s="69">
        <f t="array" ref="K43">SUMPRODUCT(C43:I43,$C$90:$I$90)</f>
        <v>0.2405901996166418</v>
      </c>
      <c r="X43" s="8">
        <v>-1.1111158079166498E-3</v>
      </c>
      <c r="Y43" s="8">
        <v>-1.744335083594576E-2</v>
      </c>
      <c r="Z43" s="8">
        <v>1.4846830909426244E-2</v>
      </c>
      <c r="AA43" s="8">
        <v>0.1763632165493064</v>
      </c>
      <c r="AB43" s="8">
        <v>4.3334208380869356E-2</v>
      </c>
      <c r="AC43" s="8">
        <v>7.4919482483545463E-2</v>
      </c>
      <c r="AD43" s="8">
        <v>-5.0319072062643258E-2</v>
      </c>
      <c r="AE43" s="8">
        <f t="shared" si="1"/>
        <v>0.2405901996166418</v>
      </c>
      <c r="AF43" s="102"/>
      <c r="AG43" s="102"/>
      <c r="AH43" s="102"/>
    </row>
    <row r="44" spans="1:34" hidden="1" outlineLevel="1">
      <c r="A44" s="8">
        <v>42</v>
      </c>
      <c r="B44" s="9">
        <f>中国股票数据!J43</f>
        <v>38810</v>
      </c>
      <c r="C44" s="69">
        <f>中国股票数据!L43</f>
        <v>0.11726384364820852</v>
      </c>
      <c r="D44" s="69">
        <f>中国股票数据!M43</f>
        <v>0</v>
      </c>
      <c r="E44" s="69">
        <f>中国股票数据!N43</f>
        <v>0.55112881806108893</v>
      </c>
      <c r="F44" s="69">
        <f>中国股票数据!O43</f>
        <v>0.46153846153846168</v>
      </c>
      <c r="G44" s="69">
        <f>中国股票数据!P43</f>
        <v>0.18987341772151911</v>
      </c>
      <c r="H44" s="69">
        <f>中国股票数据!Q43</f>
        <v>0.11947791164658628</v>
      </c>
      <c r="I44" s="69">
        <f>中国股票数据!R43</f>
        <v>0</v>
      </c>
      <c r="J44" s="69">
        <f>中国股票数据!K43</f>
        <v>0.10931217746283606</v>
      </c>
      <c r="K44" s="69">
        <f t="array" ref="K44">SUMPRODUCT(C44:I44,$C$90:$I$90)</f>
        <v>0.3149092658754411</v>
      </c>
      <c r="X44" s="8">
        <v>-2.2345371329242438E-2</v>
      </c>
      <c r="Y44" s="8">
        <v>0</v>
      </c>
      <c r="Z44" s="8">
        <v>2.8109350357070115E-2</v>
      </c>
      <c r="AA44" s="8">
        <v>0.24604518672438208</v>
      </c>
      <c r="AB44" s="8">
        <v>2.9495339216543258E-2</v>
      </c>
      <c r="AC44" s="8">
        <v>3.3604760906688132E-2</v>
      </c>
      <c r="AD44" s="8">
        <v>0</v>
      </c>
      <c r="AE44" s="8">
        <f t="shared" si="1"/>
        <v>0.3149092658754411</v>
      </c>
      <c r="AF44" s="102"/>
      <c r="AG44" s="102"/>
      <c r="AH44" s="102"/>
    </row>
    <row r="45" spans="1:34" hidden="1" outlineLevel="1">
      <c r="A45" s="8">
        <v>43</v>
      </c>
      <c r="B45" s="9">
        <f>中国股票数据!J44</f>
        <v>38777</v>
      </c>
      <c r="C45" s="69">
        <f>中国股票数据!L44</f>
        <v>-3.7617554858934255E-2</v>
      </c>
      <c r="D45" s="69">
        <f>中国股票数据!M44</f>
        <v>-0.1088944305901911</v>
      </c>
      <c r="E45" s="69">
        <f>中国股票数据!N44</f>
        <v>0.19145569620253156</v>
      </c>
      <c r="F45" s="69">
        <f>中国股票数据!O44</f>
        <v>0.32243415077202542</v>
      </c>
      <c r="G45" s="69">
        <f>中国股票数据!P44</f>
        <v>0.19095477386934689</v>
      </c>
      <c r="H45" s="69">
        <f>中国股票数据!Q44</f>
        <v>-1.4836795252225365E-2</v>
      </c>
      <c r="I45" s="69">
        <f>中国股票数据!R44</f>
        <v>-2.7100271002709064E-3</v>
      </c>
      <c r="J45" s="69">
        <f>中国股票数据!K44</f>
        <v>-5.6195776848877443E-4</v>
      </c>
      <c r="K45" s="69">
        <f t="array" ref="K45">SUMPRODUCT(C45:I45,$C$90:$I$90)</f>
        <v>0.18737778774133365</v>
      </c>
      <c r="X45" s="8">
        <v>7.1682643658071482E-3</v>
      </c>
      <c r="Y45" s="8">
        <v>-2.7149954498127262E-2</v>
      </c>
      <c r="Z45" s="8">
        <v>9.7648590784037217E-3</v>
      </c>
      <c r="AA45" s="8">
        <v>0.17188897013821117</v>
      </c>
      <c r="AB45" s="8">
        <v>2.9663319372885386E-2</v>
      </c>
      <c r="AC45" s="8">
        <v>-4.1730471365061285E-3</v>
      </c>
      <c r="AD45" s="8">
        <v>2.1537642065961899E-4</v>
      </c>
      <c r="AE45" s="8">
        <f t="shared" si="1"/>
        <v>0.18737778774133365</v>
      </c>
      <c r="AF45" s="102"/>
      <c r="AG45" s="102"/>
      <c r="AH45" s="102"/>
    </row>
    <row r="46" spans="1:34" hidden="1" outlineLevel="1">
      <c r="A46" s="8">
        <v>44</v>
      </c>
      <c r="B46" s="9">
        <f>中国股票数据!J45</f>
        <v>38749</v>
      </c>
      <c r="C46" s="69">
        <f>中国股票数据!L45</f>
        <v>-0.12960436562073674</v>
      </c>
      <c r="D46" s="69">
        <f>中国股票数据!M45</f>
        <v>8.1834532374100766E-2</v>
      </c>
      <c r="E46" s="69">
        <f>中国股票数据!N45</f>
        <v>-8.6705202312138629E-2</v>
      </c>
      <c r="F46" s="69">
        <f>中国股票数据!O45</f>
        <v>-5.086206896551726E-2</v>
      </c>
      <c r="G46" s="69">
        <f>中国股票数据!P45</f>
        <v>-6.1320754716981174E-2</v>
      </c>
      <c r="H46" s="69">
        <f>中国股票数据!Q45</f>
        <v>0.15807560137457033</v>
      </c>
      <c r="I46" s="69">
        <f>中国股票数据!R45</f>
        <v>1.6528925619834656E-2</v>
      </c>
      <c r="J46" s="69">
        <f>中国股票数据!K45</f>
        <v>3.2574222010254061E-2</v>
      </c>
      <c r="K46" s="69">
        <f t="array" ref="K46">SUMPRODUCT(C46:I46,$C$90:$I$90)</f>
        <v>4.71850742174992E-2</v>
      </c>
      <c r="X46" s="8">
        <v>2.4696936289880084E-2</v>
      </c>
      <c r="Y46" s="8">
        <v>2.0403282502975795E-2</v>
      </c>
      <c r="Z46" s="8">
        <v>-4.4222454527906765E-3</v>
      </c>
      <c r="AA46" s="8">
        <v>-2.7114462387586361E-2</v>
      </c>
      <c r="AB46" s="8">
        <v>-9.5256960299968333E-3</v>
      </c>
      <c r="AC46" s="8">
        <v>4.446087746399905E-2</v>
      </c>
      <c r="AD46" s="8">
        <v>-1.3136181689818506E-3</v>
      </c>
      <c r="AE46" s="8">
        <f t="shared" si="1"/>
        <v>4.71850742174992E-2</v>
      </c>
      <c r="AF46" s="102"/>
      <c r="AG46" s="102"/>
      <c r="AH46" s="102"/>
    </row>
    <row r="47" spans="1:34" hidden="1" outlineLevel="1">
      <c r="A47" s="8">
        <v>45</v>
      </c>
      <c r="B47" s="9">
        <f>中国股票数据!J46</f>
        <v>38719</v>
      </c>
      <c r="C47" s="69">
        <f>中国股票数据!L46</f>
        <v>0.16719745222929938</v>
      </c>
      <c r="D47" s="69">
        <f>中国股票数据!M46</f>
        <v>0.15592515592515599</v>
      </c>
      <c r="E47" s="69">
        <f>中国股票数据!N46</f>
        <v>0.35420743639921715</v>
      </c>
      <c r="F47" s="69">
        <f>中国股票数据!O46</f>
        <v>0.56545209176788114</v>
      </c>
      <c r="G47" s="69">
        <f>中国股票数据!P46</f>
        <v>-2.900763358778613E-2</v>
      </c>
      <c r="H47" s="69">
        <f>中国股票数据!Q46</f>
        <v>4.9278846153846256E-2</v>
      </c>
      <c r="I47" s="69">
        <f>中国股票数据!R46</f>
        <v>0.15605095541401259</v>
      </c>
      <c r="J47" s="69">
        <f>中国股票数据!K46</f>
        <v>8.3535734587359745E-2</v>
      </c>
      <c r="K47" s="69">
        <f t="array" ref="K47">SUMPRODUCT(C47:I47,$C$90:$I$90)</f>
        <v>0.32347458589144734</v>
      </c>
      <c r="X47" s="8">
        <v>-3.1860538074934969E-2</v>
      </c>
      <c r="Y47" s="8">
        <v>3.8875825563687849E-2</v>
      </c>
      <c r="Z47" s="8">
        <v>1.8065723661217819E-2</v>
      </c>
      <c r="AA47" s="8">
        <v>0.30144132525589484</v>
      </c>
      <c r="AB47" s="8">
        <v>-4.5061072940489775E-3</v>
      </c>
      <c r="AC47" s="8">
        <v>1.3860334683919685E-2</v>
      </c>
      <c r="AD47" s="8">
        <v>-1.2401977904288871E-2</v>
      </c>
      <c r="AE47" s="8">
        <f t="shared" si="1"/>
        <v>0.32347458589144734</v>
      </c>
      <c r="AF47" s="102"/>
      <c r="AG47" s="102"/>
      <c r="AH47" s="102"/>
    </row>
    <row r="48" spans="1:34" hidden="1" outlineLevel="1">
      <c r="A48" s="8">
        <v>46</v>
      </c>
      <c r="B48" s="9">
        <f>中国股票数据!J47</f>
        <v>38687</v>
      </c>
      <c r="C48" s="69">
        <f>中国股票数据!L47</f>
        <v>2.4469820554649413E-2</v>
      </c>
      <c r="D48" s="69">
        <f>中国股票数据!M47</f>
        <v>0.10574712643678152</v>
      </c>
      <c r="E48" s="69">
        <f>中国股票数据!N47</f>
        <v>4.2857142857142927E-2</v>
      </c>
      <c r="F48" s="69">
        <f>中国股票数据!O47</f>
        <v>0.14705882352941169</v>
      </c>
      <c r="G48" s="69">
        <f>中国股票数据!P47</f>
        <v>0.11016949152542366</v>
      </c>
      <c r="H48" s="69">
        <f>中国股票数据!Q47</f>
        <v>0.15076071922544942</v>
      </c>
      <c r="I48" s="69">
        <f>中国股票数据!R47</f>
        <v>5.7239057239057312E-2</v>
      </c>
      <c r="J48" s="69">
        <f>中国股票数据!K47</f>
        <v>5.6219638666011651E-2</v>
      </c>
      <c r="K48" s="69">
        <f t="array" ref="K48">SUMPRODUCT(C48:I48,$C$90:$I$90)</f>
        <v>0.15725340097277118</v>
      </c>
      <c r="X48" s="8">
        <v>-4.6628799606290555E-3</v>
      </c>
      <c r="Y48" s="8">
        <v>2.6365257208341958E-2</v>
      </c>
      <c r="Z48" s="8">
        <v>2.1858527523793973E-3</v>
      </c>
      <c r="AA48" s="8">
        <v>7.8396750671984428E-2</v>
      </c>
      <c r="AB48" s="8">
        <v>1.7113962358977337E-2</v>
      </c>
      <c r="AC48" s="8">
        <v>4.2403469008376514E-2</v>
      </c>
      <c r="AD48" s="8">
        <v>-4.5490110666593928E-3</v>
      </c>
      <c r="AE48" s="8">
        <f t="shared" si="1"/>
        <v>0.15725340097277118</v>
      </c>
      <c r="AF48" s="102"/>
      <c r="AG48" s="102"/>
      <c r="AH48" s="102"/>
    </row>
    <row r="49" spans="1:34" hidden="1" outlineLevel="1">
      <c r="A49" s="8">
        <v>47</v>
      </c>
      <c r="B49" s="9">
        <f>中国股票数据!J48</f>
        <v>38657</v>
      </c>
      <c r="C49" s="69">
        <f>中国股票数据!L48</f>
        <v>2.3372287145241977E-2</v>
      </c>
      <c r="D49" s="69">
        <f>中国股票数据!M48</f>
        <v>3.4482758620689502E-2</v>
      </c>
      <c r="E49" s="69">
        <f>中国股票数据!N48</f>
        <v>0.10609480812641103</v>
      </c>
      <c r="F49" s="69">
        <f>中国股票数据!O48</f>
        <v>-1.5243902439024293E-2</v>
      </c>
      <c r="G49" s="69">
        <f>中国股票数据!P48</f>
        <v>4.6099290780142077E-2</v>
      </c>
      <c r="H49" s="69">
        <f>中国股票数据!Q48</f>
        <v>7.2700296735905168E-2</v>
      </c>
      <c r="I49" s="69">
        <f>中国股票数据!R48</f>
        <v>-1.9801980198019709E-2</v>
      </c>
      <c r="J49" s="69">
        <f>中国股票数据!K48</f>
        <v>5.8930107428487588E-3</v>
      </c>
      <c r="K49" s="69">
        <f t="array" ref="K49">SUMPRODUCT(C49:I49,$C$90:$I$90)</f>
        <v>3.0611147142289352E-2</v>
      </c>
      <c r="X49" s="8">
        <v>-4.4537379879931172E-3</v>
      </c>
      <c r="Y49" s="8">
        <v>8.5973664809810418E-3</v>
      </c>
      <c r="Z49" s="8">
        <v>5.411177994979849E-3</v>
      </c>
      <c r="AA49" s="8">
        <v>-8.1264924477056546E-3</v>
      </c>
      <c r="AB49" s="8">
        <v>7.1611615544657356E-3</v>
      </c>
      <c r="AC49" s="8">
        <v>2.0447930968880274E-2</v>
      </c>
      <c r="AD49" s="8">
        <v>1.5737405786812248E-3</v>
      </c>
      <c r="AE49" s="8">
        <f t="shared" si="1"/>
        <v>3.0611147142289352E-2</v>
      </c>
      <c r="AF49" s="102"/>
      <c r="AG49" s="102"/>
      <c r="AH49" s="102"/>
    </row>
    <row r="50" spans="1:34" hidden="1" outlineLevel="1">
      <c r="A50" s="8">
        <v>48</v>
      </c>
      <c r="B50" s="9">
        <f>中国股票数据!J49</f>
        <v>38628</v>
      </c>
      <c r="C50" s="69">
        <f>中国股票数据!L49</f>
        <v>-1.6666666666665941E-3</v>
      </c>
      <c r="D50" s="69">
        <f>中国股票数据!M49</f>
        <v>2.6862026862026989E-2</v>
      </c>
      <c r="E50" s="69">
        <f>中国股票数据!N49</f>
        <v>-0.15619047619047621</v>
      </c>
      <c r="F50" s="69">
        <f>中国股票数据!O49</f>
        <v>-7.9943899018232845E-2</v>
      </c>
      <c r="G50" s="69">
        <f>中国股票数据!P49</f>
        <v>-9.032258064516141E-2</v>
      </c>
      <c r="H50" s="69">
        <f>中国股票数据!Q49</f>
        <v>5.9748427672955851E-2</v>
      </c>
      <c r="I50" s="69">
        <f>中国股票数据!R49</f>
        <v>-9.0090090090090169E-2</v>
      </c>
      <c r="J50" s="69">
        <f>中国股票数据!K49</f>
        <v>-5.4334939988404329E-2</v>
      </c>
      <c r="K50" s="69">
        <f t="array" ref="K50">SUMPRODUCT(C50:I50,$C$90:$I$90)</f>
        <v>-3.3635257914409813E-2</v>
      </c>
      <c r="X50" s="8">
        <v>3.1759393509616328E-4</v>
      </c>
      <c r="Y50" s="8">
        <v>6.6973379912893217E-3</v>
      </c>
      <c r="Z50" s="8">
        <v>-7.9662189197826812E-3</v>
      </c>
      <c r="AA50" s="8">
        <v>-4.2617925049735189E-2</v>
      </c>
      <c r="AB50" s="8">
        <v>-1.4030901149891126E-2</v>
      </c>
      <c r="AC50" s="8">
        <v>1.6805044537766642E-2</v>
      </c>
      <c r="AD50" s="8">
        <v>7.1598107408470538E-3</v>
      </c>
      <c r="AE50" s="8">
        <f t="shared" si="1"/>
        <v>-3.3635257914409813E-2</v>
      </c>
      <c r="AF50" s="102"/>
      <c r="AG50" s="102"/>
      <c r="AH50" s="102"/>
    </row>
    <row r="51" spans="1:34" hidden="1" outlineLevel="1">
      <c r="A51" s="8">
        <v>49</v>
      </c>
      <c r="B51" s="9">
        <f>中国股票数据!J50</f>
        <v>38596</v>
      </c>
      <c r="C51" s="69">
        <f>中国股票数据!L50</f>
        <v>-6.8322981366459645E-2</v>
      </c>
      <c r="D51" s="69">
        <f>中国股票数据!M50</f>
        <v>-2.1505376344086002E-2</v>
      </c>
      <c r="E51" s="69">
        <f>中国股票数据!N50</f>
        <v>7.361963190184051E-2</v>
      </c>
      <c r="F51" s="69">
        <f>中国股票数据!O50</f>
        <v>4.2397660818713545E-2</v>
      </c>
      <c r="G51" s="69">
        <f>中国股票数据!P50</f>
        <v>-8.8235294117646967E-2</v>
      </c>
      <c r="H51" s="69">
        <f>中国股票数据!Q50</f>
        <v>1.2738853503184711E-2</v>
      </c>
      <c r="I51" s="69">
        <f>中国股票数据!R50</f>
        <v>-4.5845272206303744E-2</v>
      </c>
      <c r="J51" s="69">
        <f>中国股票数据!K50</f>
        <v>-6.1833505331957417E-3</v>
      </c>
      <c r="K51" s="69">
        <f t="array" ref="K51">SUMPRODUCT(C51:I51,$C$90:$I$90)</f>
        <v>2.7534341342938733E-2</v>
      </c>
      <c r="X51" s="8">
        <v>1.3019378705806021E-2</v>
      </c>
      <c r="Y51" s="8">
        <v>-5.3617984505043249E-3</v>
      </c>
      <c r="Z51" s="8">
        <v>3.7548390838419046E-3</v>
      </c>
      <c r="AA51" s="8">
        <v>2.2602104141104345E-2</v>
      </c>
      <c r="AB51" s="8">
        <v>-1.3706657635923021E-2</v>
      </c>
      <c r="AC51" s="8">
        <v>3.5829729554205845E-3</v>
      </c>
      <c r="AD51" s="8">
        <v>3.6435025431932268E-3</v>
      </c>
      <c r="AE51" s="8">
        <f t="shared" si="1"/>
        <v>2.7534341342938733E-2</v>
      </c>
      <c r="AF51" s="102"/>
      <c r="AG51" s="102"/>
      <c r="AH51" s="102"/>
    </row>
    <row r="52" spans="1:34" hidden="1" outlineLevel="1">
      <c r="A52" s="8">
        <v>50</v>
      </c>
      <c r="B52" s="9">
        <f>中国股票数据!J51</f>
        <v>38565</v>
      </c>
      <c r="C52" s="69">
        <f>中国股票数据!L51</f>
        <v>4.6801872074884177E-3</v>
      </c>
      <c r="D52" s="69">
        <f>中国股票数据!M51</f>
        <v>1.7010935601457833E-2</v>
      </c>
      <c r="E52" s="69">
        <f>中国股票数据!N51</f>
        <v>-0.21001615508885307</v>
      </c>
      <c r="F52" s="69">
        <f>中国股票数据!O51</f>
        <v>9.9678456591639986E-2</v>
      </c>
      <c r="G52" s="69">
        <f>中国股票数据!P51</f>
        <v>-8.4791386271870772E-2</v>
      </c>
      <c r="H52" s="69">
        <f>中国股票数据!Q51</f>
        <v>5.1926298157453976E-2</v>
      </c>
      <c r="I52" s="69">
        <f>中国股票数据!R51</f>
        <v>4.491017964071875E-2</v>
      </c>
      <c r="J52" s="69">
        <f>中国股票数据!K51</f>
        <v>7.3654469405279643E-2</v>
      </c>
      <c r="K52" s="69">
        <f t="array" ref="K52">SUMPRODUCT(C52:I52,$C$90:$I$90)</f>
        <v>4.3640367820483507E-2</v>
      </c>
      <c r="X52" s="8">
        <v>-8.9183944332782092E-4</v>
      </c>
      <c r="Y52" s="8">
        <v>4.2412281789529372E-3</v>
      </c>
      <c r="Z52" s="8">
        <v>-1.0711502448385833E-2</v>
      </c>
      <c r="AA52" s="8">
        <v>5.3138376339724576E-2</v>
      </c>
      <c r="AB52" s="8">
        <v>-1.3171673690510154E-2</v>
      </c>
      <c r="AC52" s="8">
        <v>1.4604965974901175E-2</v>
      </c>
      <c r="AD52" s="8">
        <v>-3.5691870908713726E-3</v>
      </c>
      <c r="AE52" s="8">
        <f t="shared" si="1"/>
        <v>4.3640367820483507E-2</v>
      </c>
      <c r="AF52" s="102"/>
      <c r="AG52" s="102"/>
      <c r="AH52" s="102"/>
    </row>
    <row r="53" spans="1:34" hidden="1" outlineLevel="1">
      <c r="A53" s="8">
        <v>51</v>
      </c>
      <c r="B53" s="9">
        <f>中国股票数据!J52</f>
        <v>38534</v>
      </c>
      <c r="C53" s="69">
        <f>中国股票数据!L52</f>
        <v>0.10899653979238755</v>
      </c>
      <c r="D53" s="69">
        <f>中国股票数据!M52</f>
        <v>9.0066225165563063E-2</v>
      </c>
      <c r="E53" s="69">
        <f>中国股票数据!N52</f>
        <v>6.5404475043029375E-2</v>
      </c>
      <c r="F53" s="69">
        <f>中国股票数据!O52</f>
        <v>-3.1152647975077885E-2</v>
      </c>
      <c r="G53" s="69">
        <f>中国股票数据!P52</f>
        <v>-2.1080368906455926E-2</v>
      </c>
      <c r="H53" s="69">
        <f>中国股票数据!Q52</f>
        <v>3.6458333333333259E-2</v>
      </c>
      <c r="I53" s="69">
        <f>中国股票数据!R52</f>
        <v>-1.4749262536873253E-2</v>
      </c>
      <c r="J53" s="69">
        <f>中国股票数据!K52</f>
        <v>1.9335023220530267E-3</v>
      </c>
      <c r="K53" s="69">
        <f t="array" ref="K53">SUMPRODUCT(C53:I53,$C$90:$I$90)</f>
        <v>-3.4340116283715933E-3</v>
      </c>
      <c r="X53" s="8">
        <v>-2.076998399071885E-2</v>
      </c>
      <c r="Y53" s="8">
        <v>2.2455638013900287E-2</v>
      </c>
      <c r="Z53" s="8">
        <v>3.3358395417838198E-3</v>
      </c>
      <c r="AA53" s="8">
        <v>-1.6607411357305122E-2</v>
      </c>
      <c r="AB53" s="8">
        <v>-3.2746691936504846E-3</v>
      </c>
      <c r="AC53" s="8">
        <v>1.025439395314379E-2</v>
      </c>
      <c r="AD53" s="8">
        <v>1.1721814044749668E-3</v>
      </c>
      <c r="AE53" s="8">
        <f t="shared" si="1"/>
        <v>-3.4340116283715933E-3</v>
      </c>
      <c r="AF53" s="102"/>
      <c r="AG53" s="102"/>
      <c r="AH53" s="102"/>
    </row>
    <row r="54" spans="1:34" hidden="1" outlineLevel="1">
      <c r="A54" s="8">
        <v>52</v>
      </c>
      <c r="B54" s="9">
        <f>中国股票数据!J53</f>
        <v>38504</v>
      </c>
      <c r="C54" s="69">
        <f>中国股票数据!L53</f>
        <v>-0.278401997503121</v>
      </c>
      <c r="D54" s="69">
        <f>中国股票数据!M53</f>
        <v>0.14220877458396353</v>
      </c>
      <c r="E54" s="69">
        <f>中国股票数据!N53</f>
        <v>0.18813905930470343</v>
      </c>
      <c r="F54" s="69">
        <f>中国股票数据!O53</f>
        <v>8.0808080808080662E-2</v>
      </c>
      <c r="G54" s="69">
        <f>中国股票数据!P53</f>
        <v>-0.59302949061662202</v>
      </c>
      <c r="H54" s="69">
        <f>中国股票数据!Q53</f>
        <v>6.2730627306273101E-2</v>
      </c>
      <c r="I54" s="69">
        <f>中国股票数据!R53</f>
        <v>6.60377358490567E-2</v>
      </c>
      <c r="J54" s="69">
        <f>中国股票数据!K53</f>
        <v>1.9043309387785978E-2</v>
      </c>
      <c r="K54" s="69">
        <f t="array" ref="K54">SUMPRODUCT(C54:I54,$C$90:$I$90)</f>
        <v>6.1454691086419197E-2</v>
      </c>
      <c r="X54" s="8">
        <v>5.3051271555391362E-2</v>
      </c>
      <c r="Y54" s="8">
        <v>3.5456007605377302E-2</v>
      </c>
      <c r="Z54" s="8">
        <v>9.5956998809293061E-3</v>
      </c>
      <c r="AA54" s="8">
        <v>4.3078618551070175E-2</v>
      </c>
      <c r="AB54" s="8">
        <v>-9.2122458220062528E-2</v>
      </c>
      <c r="AC54" s="8">
        <v>1.7643828077523151E-2</v>
      </c>
      <c r="AD54" s="8">
        <v>-5.2482763638095889E-3</v>
      </c>
      <c r="AE54" s="8">
        <f t="shared" si="1"/>
        <v>6.1454691086419197E-2</v>
      </c>
      <c r="AF54" s="102"/>
      <c r="AG54" s="102"/>
      <c r="AH54" s="102"/>
    </row>
    <row r="55" spans="1:34" hidden="1" outlineLevel="1">
      <c r="A55" s="8">
        <v>53</v>
      </c>
      <c r="B55" s="9">
        <f>中国股票数据!J54</f>
        <v>38474</v>
      </c>
      <c r="C55" s="69">
        <f>中国股票数据!L54</f>
        <v>-8.6659064994298762E-2</v>
      </c>
      <c r="D55" s="69">
        <f>中国股票数据!M54</f>
        <v>-2.9368575624082127E-2</v>
      </c>
      <c r="E55" s="69">
        <f>中国股票数据!N54</f>
        <v>-6.6793893129771131E-2</v>
      </c>
      <c r="F55" s="69">
        <f>中国股票数据!O54</f>
        <v>-0.11210762331838564</v>
      </c>
      <c r="G55" s="69">
        <f>中国股票数据!P54</f>
        <v>0.12961841308297983</v>
      </c>
      <c r="H55" s="69">
        <f>中国股票数据!Q54</f>
        <v>1.4981273408239737E-2</v>
      </c>
      <c r="I55" s="69">
        <f>中国股票数据!R54</f>
        <v>-0.14054054054054055</v>
      </c>
      <c r="J55" s="69">
        <f>中国股票数据!K54</f>
        <v>-8.4898416943450017E-2</v>
      </c>
      <c r="K55" s="69">
        <f t="array" ref="K55">SUMPRODUCT(C55:I55,$C$90:$I$90)</f>
        <v>-1.8461699805580226E-2</v>
      </c>
      <c r="X55" s="8">
        <v>1.6513436077976829E-2</v>
      </c>
      <c r="Y55" s="8">
        <v>-7.3222798222746088E-3</v>
      </c>
      <c r="Z55" s="8">
        <v>-3.4067043532630572E-3</v>
      </c>
      <c r="AA55" s="8">
        <v>-5.9764339077297571E-2</v>
      </c>
      <c r="AB55" s="8">
        <v>2.0135199062987254E-2</v>
      </c>
      <c r="AC55" s="8">
        <v>4.2136835505695381E-3</v>
      </c>
      <c r="AD55" s="8">
        <v>1.1169304755721395E-2</v>
      </c>
      <c r="AE55" s="8">
        <f t="shared" si="1"/>
        <v>-1.8461699805580226E-2</v>
      </c>
      <c r="AF55" s="102"/>
      <c r="AG55" s="102"/>
      <c r="AH55" s="102"/>
    </row>
    <row r="56" spans="1:34" hidden="1" outlineLevel="1">
      <c r="A56" s="8">
        <v>54</v>
      </c>
      <c r="B56" s="9">
        <f>中国股票数据!J55</f>
        <v>38443</v>
      </c>
      <c r="C56" s="69">
        <f>中国股票数据!L55</f>
        <v>7.6073619631901845E-2</v>
      </c>
      <c r="D56" s="69">
        <f>中国股票数据!M55</f>
        <v>1.4903129657227954E-2</v>
      </c>
      <c r="E56" s="69">
        <f>中国股票数据!N55</f>
        <v>0.24761904761904763</v>
      </c>
      <c r="F56" s="69">
        <f>中国股票数据!O55</f>
        <v>0.11314475873544105</v>
      </c>
      <c r="G56" s="69">
        <f>中国股票数据!P55</f>
        <v>9.048877146631451E-2</v>
      </c>
      <c r="H56" s="69">
        <f>中国股票数据!Q55</f>
        <v>-5.6537102473498302E-2</v>
      </c>
      <c r="I56" s="69">
        <f>中国股票数据!R55</f>
        <v>-0.25553319919517092</v>
      </c>
      <c r="J56" s="69">
        <f>中国股票数据!K55</f>
        <v>-1.8700687413226724E-2</v>
      </c>
      <c r="K56" s="69">
        <f t="array" ref="K56">SUMPRODUCT(C56:I56,$C$90:$I$90)</f>
        <v>8.062911641536244E-2</v>
      </c>
      <c r="X56" s="8">
        <v>-1.4496312129543299E-2</v>
      </c>
      <c r="Y56" s="8">
        <v>3.7157023539262329E-3</v>
      </c>
      <c r="Z56" s="8">
        <v>1.2629371458192054E-2</v>
      </c>
      <c r="AA56" s="8">
        <v>6.0317233794884614E-2</v>
      </c>
      <c r="AB56" s="8">
        <v>1.4056717584352615E-2</v>
      </c>
      <c r="AC56" s="8">
        <v>-1.5901816367520357E-2</v>
      </c>
      <c r="AD56" s="8">
        <v>2.0308219721070581E-2</v>
      </c>
      <c r="AE56" s="8">
        <f t="shared" si="1"/>
        <v>8.062911641536244E-2</v>
      </c>
      <c r="AF56" s="102"/>
      <c r="AG56" s="102"/>
      <c r="AH56" s="102"/>
    </row>
    <row r="57" spans="1:34" hidden="1" outlineLevel="1">
      <c r="A57" s="8">
        <v>55</v>
      </c>
      <c r="B57" s="9">
        <f>中国股票数据!J56</f>
        <v>38412</v>
      </c>
      <c r="C57" s="69">
        <f>中国股票数据!L56</f>
        <v>-8.515815085158196E-3</v>
      </c>
      <c r="D57" s="69">
        <f>中国股票数据!M56</f>
        <v>-0.10652463382157118</v>
      </c>
      <c r="E57" s="69">
        <f>中国股票数据!N56</f>
        <v>-0.23357664233576647</v>
      </c>
      <c r="F57" s="69">
        <f>中国股票数据!O56</f>
        <v>-9.7597597597597674E-2</v>
      </c>
      <c r="G57" s="69">
        <f>中国股票数据!P56</f>
        <v>-0.15039281705948371</v>
      </c>
      <c r="H57" s="69">
        <f>中国股票数据!Q56</f>
        <v>-0.24833997343957503</v>
      </c>
      <c r="I57" s="69">
        <f>中国股票数据!R56</f>
        <v>-0.13414634146341475</v>
      </c>
      <c r="J57" s="69">
        <f>中国股票数据!K56</f>
        <v>-9.5528330781010751E-2</v>
      </c>
      <c r="K57" s="69">
        <f t="array" ref="K57">SUMPRODUCT(C57:I57,$C$90:$I$90)</f>
        <v>-0.17142874939279015</v>
      </c>
      <c r="X57" s="8">
        <v>1.6227427340680669E-3</v>
      </c>
      <c r="Y57" s="8">
        <v>-2.6559108170274424E-2</v>
      </c>
      <c r="Z57" s="8">
        <v>-1.1913163419294022E-2</v>
      </c>
      <c r="AA57" s="8">
        <v>-5.2029074770296037E-2</v>
      </c>
      <c r="AB57" s="8">
        <v>-2.3362339015811948E-2</v>
      </c>
      <c r="AC57" s="8">
        <v>-6.9848939573833313E-2</v>
      </c>
      <c r="AD57" s="8">
        <v>1.0661132822651527E-2</v>
      </c>
      <c r="AE57" s="8">
        <f t="shared" si="1"/>
        <v>-0.17142874939279015</v>
      </c>
      <c r="AF57" s="102"/>
      <c r="AG57" s="102"/>
      <c r="AH57" s="102"/>
    </row>
    <row r="58" spans="1:34" hidden="1" outlineLevel="1">
      <c r="A58" s="8">
        <v>56</v>
      </c>
      <c r="B58" s="9">
        <f>中国股票数据!J57</f>
        <v>38384</v>
      </c>
      <c r="C58" s="69">
        <f>中国股票数据!L57</f>
        <v>2.8785982478097605E-2</v>
      </c>
      <c r="D58" s="69">
        <f>中国股票数据!M57</f>
        <v>5.0349650349650332E-2</v>
      </c>
      <c r="E58" s="69">
        <f>中国股票数据!N57</f>
        <v>0.12065439672801648</v>
      </c>
      <c r="F58" s="69">
        <f>中国股票数据!O57</f>
        <v>0.18505338078291822</v>
      </c>
      <c r="G58" s="69">
        <f>中国股票数据!P57</f>
        <v>0.16166883963494127</v>
      </c>
      <c r="H58" s="69">
        <f>中国股票数据!Q57</f>
        <v>9.2888243831640072E-2</v>
      </c>
      <c r="I58" s="69">
        <f>中国股票数据!R57</f>
        <v>0.15030060120240485</v>
      </c>
      <c r="J58" s="69">
        <f>中国股票数据!K57</f>
        <v>9.5803057508684342E-2</v>
      </c>
      <c r="K58" s="69">
        <f t="array" ref="K58">SUMPRODUCT(C58:I58,$C$90:$I$90)</f>
        <v>0.15116840558054839</v>
      </c>
      <c r="X58" s="8">
        <v>-5.485352070497173E-3</v>
      </c>
      <c r="Y58" s="8">
        <v>1.255335749111083E-2</v>
      </c>
      <c r="Z58" s="8">
        <v>6.1537640540742372E-3</v>
      </c>
      <c r="AA58" s="8">
        <v>9.8651569528874439E-2</v>
      </c>
      <c r="AB58" s="8">
        <v>2.511398026642829E-2</v>
      </c>
      <c r="AC58" s="8">
        <v>2.6126061143734433E-2</v>
      </c>
      <c r="AD58" s="8">
        <v>-1.1944974833176691E-2</v>
      </c>
      <c r="AE58" s="8">
        <f t="shared" si="1"/>
        <v>0.15116840558054839</v>
      </c>
      <c r="AF58" s="102"/>
      <c r="AG58" s="102"/>
      <c r="AH58" s="102"/>
    </row>
    <row r="59" spans="1:34" hidden="1" outlineLevel="1">
      <c r="A59" s="8">
        <v>57</v>
      </c>
      <c r="B59" s="9">
        <f>中国股票数据!J58</f>
        <v>38355</v>
      </c>
      <c r="C59" s="69">
        <f>中国股票数据!L58</f>
        <v>1.5247776365946653E-2</v>
      </c>
      <c r="D59" s="69">
        <f>中国股票数据!M58</f>
        <v>5.3019145802650991E-2</v>
      </c>
      <c r="E59" s="69">
        <f>中国股票数据!N58</f>
        <v>-0.15689655172413797</v>
      </c>
      <c r="F59" s="69">
        <f>中国股票数据!O58</f>
        <v>-0.1771595900439239</v>
      </c>
      <c r="G59" s="69">
        <f>中国股票数据!P58</f>
        <v>-8.4179104477611899E-2</v>
      </c>
      <c r="H59" s="69">
        <f>中国股票数据!Q58</f>
        <v>-1.0057471264367845E-2</v>
      </c>
      <c r="I59" s="69">
        <f>中国股票数据!R58</f>
        <v>7.0815450643776812E-2</v>
      </c>
      <c r="J59" s="69">
        <f>中国股票数据!K58</f>
        <v>-5.8965653375444238E-2</v>
      </c>
      <c r="K59" s="69">
        <f t="array" ref="K59">SUMPRODUCT(C59:I59,$C$90:$I$90)</f>
        <v>-0.11366561113478406</v>
      </c>
      <c r="X59" s="8">
        <v>-2.9055607785164906E-3</v>
      </c>
      <c r="Y59" s="8">
        <v>1.321892578224485E-2</v>
      </c>
      <c r="Z59" s="8">
        <v>-8.0022310532510011E-3</v>
      </c>
      <c r="AA59" s="8">
        <v>-9.4443406226806484E-2</v>
      </c>
      <c r="AB59" s="8">
        <v>-1.307656053862985E-2</v>
      </c>
      <c r="AC59" s="8">
        <v>-2.8287983319017491E-3</v>
      </c>
      <c r="AD59" s="8">
        <v>-5.6279799879233325E-3</v>
      </c>
      <c r="AE59" s="8">
        <f t="shared" si="1"/>
        <v>-0.11366561113478406</v>
      </c>
      <c r="AF59" s="102"/>
      <c r="AG59" s="102"/>
      <c r="AH59" s="102"/>
    </row>
    <row r="60" spans="1:34" hidden="1" outlineLevel="1">
      <c r="A60" s="8">
        <v>58</v>
      </c>
      <c r="B60" s="9">
        <f>中国股票数据!J59</f>
        <v>38322</v>
      </c>
      <c r="C60" s="69">
        <f>中国股票数据!L59</f>
        <v>-3.9072039072039044E-2</v>
      </c>
      <c r="D60" s="69">
        <f>中国股票数据!M59</f>
        <v>-3.2763532763532721E-2</v>
      </c>
      <c r="E60" s="69">
        <f>中国股票数据!N59</f>
        <v>-0.13303437967115106</v>
      </c>
      <c r="F60" s="69">
        <f>中国股票数据!O59</f>
        <v>-5.9228650137741035E-2</v>
      </c>
      <c r="G60" s="69">
        <f>中国股票数据!P59</f>
        <v>-8.1688596491227949E-2</v>
      </c>
      <c r="H60" s="69">
        <f>中国股票数据!Q59</f>
        <v>-0.11562897077509526</v>
      </c>
      <c r="I60" s="69">
        <f>中国股票数据!R59</f>
        <v>-0.10898661567877632</v>
      </c>
      <c r="J60" s="69">
        <f>中国股票数据!K59</f>
        <v>-5.5393542516613548E-2</v>
      </c>
      <c r="K60" s="69">
        <f t="array" ref="K60">SUMPRODUCT(C60:I60,$C$90:$I$90)</f>
        <v>-7.5633432966376951E-2</v>
      </c>
      <c r="X60" s="8">
        <v>7.4454255846722788E-3</v>
      </c>
      <c r="Y60" s="8">
        <v>-8.1687228530119265E-3</v>
      </c>
      <c r="Z60" s="8">
        <v>-6.7851831825229856E-3</v>
      </c>
      <c r="AA60" s="8">
        <v>-3.1574669278909437E-2</v>
      </c>
      <c r="AB60" s="8">
        <v>-1.2689679748462353E-2</v>
      </c>
      <c r="AC60" s="8">
        <v>-3.2522194799297258E-2</v>
      </c>
      <c r="AD60" s="8">
        <v>8.6615913111547389E-3</v>
      </c>
      <c r="AE60" s="8">
        <f t="shared" si="1"/>
        <v>-7.5633432966376951E-2</v>
      </c>
      <c r="AF60" s="102"/>
      <c r="AG60" s="102"/>
      <c r="AH60" s="102"/>
    </row>
    <row r="61" spans="1:34" collapsed="1">
      <c r="A61" s="8">
        <v>59</v>
      </c>
      <c r="B61" s="9">
        <f>中国股票数据!J60</f>
        <v>38292</v>
      </c>
      <c r="C61" s="69">
        <f>中国股票数据!L60</f>
        <v>-1.7985611510791366E-2</v>
      </c>
      <c r="D61" s="69">
        <f>中国股票数据!M60</f>
        <v>-2.3643949930459041E-2</v>
      </c>
      <c r="E61" s="69">
        <f>中国股票数据!N60</f>
        <v>-1.4925373134327957E-3</v>
      </c>
      <c r="F61" s="69">
        <f>中国股票数据!O60</f>
        <v>0.15238095238095228</v>
      </c>
      <c r="G61" s="69">
        <f>中国股票数据!P60</f>
        <v>-3.2873806998939603E-2</v>
      </c>
      <c r="H61" s="69">
        <f>中国股票数据!Q60</f>
        <v>1.1568123393316254E-2</v>
      </c>
      <c r="I61" s="69">
        <f>中国股票数据!R60</f>
        <v>-2.6070763500931071E-2</v>
      </c>
      <c r="J61" s="69">
        <f>中国股票数据!K60</f>
        <v>1.5319490511457534E-2</v>
      </c>
      <c r="K61" s="69">
        <f t="array" ref="K61">SUMPRODUCT(C61:I61,$C$90:$I$90)</f>
        <v>7.8909067305358419E-2</v>
      </c>
      <c r="X61" s="8">
        <v>3.4272726808939973E-3</v>
      </c>
      <c r="Y61" s="8">
        <v>-5.8949953756935814E-3</v>
      </c>
      <c r="Z61" s="8">
        <v>-7.6124225207240529E-5</v>
      </c>
      <c r="AA61" s="8">
        <v>8.1233966410589567E-2</v>
      </c>
      <c r="AB61" s="8">
        <v>-5.1066868675372573E-3</v>
      </c>
      <c r="AC61" s="8">
        <v>3.2536894511627974E-3</v>
      </c>
      <c r="AD61" s="8">
        <v>2.0719452311501489E-3</v>
      </c>
      <c r="AE61" s="8">
        <f t="shared" si="1"/>
        <v>7.8909067305358419E-2</v>
      </c>
      <c r="AF61" s="102"/>
      <c r="AG61" s="102"/>
      <c r="AH61" s="102"/>
    </row>
    <row r="62" spans="1:34">
      <c r="A62" s="8">
        <v>60</v>
      </c>
      <c r="B62" s="9">
        <f>中国股票数据!J61</f>
        <v>38261</v>
      </c>
      <c r="C62" s="69">
        <f>中国股票数据!L61</f>
        <v>-5.4421768707483054E-2</v>
      </c>
      <c r="D62" s="69">
        <f>中国股票数据!M61</f>
        <v>-0.12742718446601942</v>
      </c>
      <c r="E62" s="69">
        <f>中国股票数据!N61</f>
        <v>9.0361445783133654E-3</v>
      </c>
      <c r="F62" s="69">
        <f>中国股票数据!O61</f>
        <v>-4.4006069802731362E-2</v>
      </c>
      <c r="G62" s="69">
        <f>中国股票数据!P61</f>
        <v>-7.6847772883015142E-2</v>
      </c>
      <c r="H62" s="69">
        <f>中国股票数据!Q61</f>
        <v>-0.31393298059964725</v>
      </c>
      <c r="I62" s="69">
        <f>中国股票数据!R61</f>
        <v>-8.2051282051281982E-2</v>
      </c>
      <c r="J62" s="69">
        <f>中国股票数据!K61</f>
        <v>-5.4528531538626801E-2</v>
      </c>
      <c r="K62" s="69">
        <f t="array" ref="K62">SUMPRODUCT(C62:I62,$C$90:$I$90)</f>
        <v>-0.13811347565663176</v>
      </c>
      <c r="X62" s="8">
        <v>1.0370414207222121E-2</v>
      </c>
      <c r="Y62" s="8">
        <v>-3.1770607930324497E-2</v>
      </c>
      <c r="Z62" s="8">
        <v>4.6087256827276947E-4</v>
      </c>
      <c r="AA62" s="8">
        <v>-2.3459543600174992E-2</v>
      </c>
      <c r="AB62" s="8">
        <v>-1.1937695947227465E-2</v>
      </c>
      <c r="AC62" s="8">
        <v>-8.8297850275294243E-2</v>
      </c>
      <c r="AD62" s="8">
        <v>6.520935320894536E-3</v>
      </c>
      <c r="AE62" s="8">
        <f t="shared" si="1"/>
        <v>-0.13811347565663176</v>
      </c>
      <c r="AF62" s="102"/>
      <c r="AG62" s="102"/>
      <c r="AH62" s="102"/>
    </row>
    <row r="63" spans="1:34">
      <c r="B63" s="9"/>
      <c r="C63" s="69"/>
      <c r="D63" s="69"/>
      <c r="E63" s="69"/>
      <c r="F63" s="69"/>
      <c r="G63" s="69"/>
      <c r="H63" s="69"/>
      <c r="I63" s="69"/>
      <c r="J63" s="69"/>
      <c r="K63" s="69"/>
      <c r="Z63" s="8"/>
      <c r="AA63" s="8"/>
      <c r="AB63" s="8"/>
      <c r="AC63" s="8"/>
      <c r="AD63" s="8"/>
      <c r="AE63" s="8"/>
      <c r="AF63" s="102"/>
      <c r="AG63" s="102"/>
      <c r="AH63" s="102"/>
    </row>
    <row r="64" spans="1:34">
      <c r="B64" s="58" t="s">
        <v>99</v>
      </c>
      <c r="C64" s="92">
        <v>0.02</v>
      </c>
      <c r="D64" s="69"/>
      <c r="E64" s="69"/>
      <c r="F64" s="69"/>
      <c r="G64" s="69"/>
      <c r="H64" s="69"/>
      <c r="I64" s="69"/>
      <c r="J64" s="69"/>
      <c r="K64" s="69"/>
      <c r="Z64" s="8"/>
      <c r="AA64" s="8"/>
      <c r="AB64" s="8"/>
      <c r="AC64" s="8"/>
      <c r="AD64" s="8"/>
      <c r="AE64" s="8"/>
      <c r="AF64" s="102"/>
      <c r="AG64" s="102"/>
      <c r="AH64" s="102"/>
    </row>
    <row r="65" spans="2:34">
      <c r="B65" s="9"/>
      <c r="C65" s="69"/>
      <c r="D65" s="69"/>
      <c r="E65" s="69"/>
      <c r="F65" s="69"/>
      <c r="G65" s="69"/>
      <c r="H65" s="69"/>
      <c r="I65" s="69"/>
      <c r="J65" s="69"/>
      <c r="K65" s="69"/>
      <c r="Z65" s="8"/>
      <c r="AA65" s="8"/>
      <c r="AB65" s="8"/>
      <c r="AC65" s="8"/>
      <c r="AD65" s="8"/>
      <c r="AE65" s="8"/>
      <c r="AF65" s="102"/>
      <c r="AG65" s="102"/>
      <c r="AH65" s="102"/>
    </row>
    <row r="66" spans="2:34">
      <c r="C66" s="8" t="str">
        <f t="shared" ref="C66:K66" si="2">C2</f>
        <v>招商</v>
      </c>
      <c r="D66" s="8" t="str">
        <f t="shared" si="2"/>
        <v>浦发</v>
      </c>
      <c r="E66" s="8" t="str">
        <f t="shared" si="2"/>
        <v>中信证</v>
      </c>
      <c r="F66" s="8" t="str">
        <f t="shared" si="2"/>
        <v>中金</v>
      </c>
      <c r="G66" s="8" t="str">
        <f t="shared" si="2"/>
        <v>三一</v>
      </c>
      <c r="H66" s="8" t="str">
        <f t="shared" si="2"/>
        <v>海螺</v>
      </c>
      <c r="I66" s="8" t="str">
        <f t="shared" si="2"/>
        <v>雅戈尔</v>
      </c>
      <c r="J66" s="8" t="str">
        <f t="shared" si="2"/>
        <v>沪指</v>
      </c>
      <c r="K66" s="8" t="str">
        <f t="shared" si="2"/>
        <v>市场组合</v>
      </c>
      <c r="Z66" s="8"/>
      <c r="AA66" s="8"/>
      <c r="AB66" s="8"/>
      <c r="AC66" s="8"/>
      <c r="AD66" s="8"/>
      <c r="AE66" s="8"/>
      <c r="AF66" s="102"/>
      <c r="AG66" s="102"/>
      <c r="AH66" s="102"/>
    </row>
    <row r="67" spans="2:34">
      <c r="B67" s="55" t="str">
        <f>B89</f>
        <v>期望回报</v>
      </c>
      <c r="C67" s="74">
        <f>AVERAGE(C3:C62)*12</f>
        <v>0.22152416732656446</v>
      </c>
      <c r="D67" s="74">
        <f t="shared" ref="D67:I67" si="3">AVERAGE(D3:D62)*12</f>
        <v>0.30137127718980911</v>
      </c>
      <c r="E67" s="74">
        <f t="shared" si="3"/>
        <v>0.49402432740934837</v>
      </c>
      <c r="F67" s="74">
        <f t="shared" si="3"/>
        <v>0.72516095868907382</v>
      </c>
      <c r="G67" s="74">
        <f t="shared" si="3"/>
        <v>0.36669770942802193</v>
      </c>
      <c r="H67" s="74">
        <f t="shared" si="3"/>
        <v>0.44576145855573962</v>
      </c>
      <c r="I67" s="74">
        <f t="shared" si="3"/>
        <v>0.34029711211508706</v>
      </c>
      <c r="J67" s="80">
        <f>AVERAGE(J3:J62)*12</f>
        <v>0.20806702119331533</v>
      </c>
      <c r="K67" s="86">
        <f>AVERAGE(K3:K62)*12</f>
        <v>0.59999999967588025</v>
      </c>
      <c r="Z67" s="8"/>
      <c r="AA67" s="8"/>
      <c r="AB67" s="8"/>
      <c r="AC67" s="8"/>
      <c r="AD67" s="8"/>
      <c r="AE67" s="8"/>
      <c r="AF67" s="102"/>
      <c r="AG67" s="102"/>
      <c r="AH67" s="102"/>
    </row>
    <row r="68" spans="2:34">
      <c r="B68" s="57" t="s">
        <v>88</v>
      </c>
      <c r="C68" s="76">
        <f>STDEVP(C3:C62)*SQRT(12)</f>
        <v>0.47558812036581349</v>
      </c>
      <c r="D68" s="76">
        <f t="shared" ref="D68:I68" si="4">STDEVP(D3:D62)*SQRT(12)</f>
        <v>0.50037050119000881</v>
      </c>
      <c r="E68" s="76">
        <f t="shared" si="4"/>
        <v>0.68517168336304801</v>
      </c>
      <c r="F68" s="76">
        <f t="shared" si="4"/>
        <v>0.80379937158754489</v>
      </c>
      <c r="G68" s="76">
        <f t="shared" si="4"/>
        <v>0.70563313591147725</v>
      </c>
      <c r="H68" s="76">
        <f t="shared" si="4"/>
        <v>0.59949934610763334</v>
      </c>
      <c r="I68" s="76">
        <f t="shared" si="4"/>
        <v>0.65563272737793032</v>
      </c>
      <c r="J68" s="71">
        <f>STDEVP(J3:J62)*SQRT(12)</f>
        <v>0.36783386742227558</v>
      </c>
      <c r="K68" s="87">
        <f>STDEVP(K3:K62)*SQRT(12)</f>
        <v>0.58673623276869458</v>
      </c>
      <c r="X68" s="65">
        <f>STDEVP(X3:X62)*SQRT(12)</f>
        <v>9.0626341579183839E-2</v>
      </c>
      <c r="Y68" s="65">
        <f t="shared" ref="Y68:AD68" si="5">STDEVP(Y3:Y62)*SQRT(12)</f>
        <v>0.12475418867507786</v>
      </c>
      <c r="Z68" s="65">
        <f t="shared" si="5"/>
        <v>3.4945969565069304E-2</v>
      </c>
      <c r="AA68" s="65">
        <f t="shared" si="5"/>
        <v>0.42850376068759655</v>
      </c>
      <c r="AB68" s="65">
        <f t="shared" si="5"/>
        <v>0.10961454718568213</v>
      </c>
      <c r="AC68" s="65">
        <f t="shared" si="5"/>
        <v>0.16861721059583409</v>
      </c>
      <c r="AD68" s="65">
        <f t="shared" si="5"/>
        <v>5.2105689303197984E-2</v>
      </c>
      <c r="AE68" s="65">
        <f>STDEVP(AE3:AE62)*SQRT(12)</f>
        <v>0.58673623276869458</v>
      </c>
      <c r="AF68" s="102"/>
      <c r="AG68" s="102"/>
      <c r="AH68" s="102"/>
    </row>
    <row r="69" spans="2:34">
      <c r="B69" s="55" t="s">
        <v>86</v>
      </c>
      <c r="C69" s="99">
        <f>COVAR(C3:C62,$J$3:$J$62)/VAR($J$3:$J$62)</f>
        <v>0.87859087683189652</v>
      </c>
      <c r="D69" s="74">
        <f t="array" ref="D69">COVAR(D3:D62,$J$3:$J$62)/VARP($J$3:$J$62)</f>
        <v>0.92807458307565116</v>
      </c>
      <c r="E69" s="74">
        <f t="array" ref="E69">COVAR(E3:E62,$J$3:$J$62)/VARP($J$3:$J$62)</f>
        <v>1.4396318669204606</v>
      </c>
      <c r="F69" s="74">
        <f t="array" ref="F69">COVAR(F3:F62,$J$3:$J$62)/VARP($J$3:$J$62)</f>
        <v>1.1933783694190816</v>
      </c>
      <c r="G69" s="74">
        <f t="array" ref="G69">COVAR(G3:G62,$J$3:$J$62)/VARP($J$3:$J$62)</f>
        <v>1.1166076323802965</v>
      </c>
      <c r="H69" s="74">
        <f t="array" ref="H69">COVAR(H3:H62,$J$3:$J$62)/VARP($J$3:$J$62)</f>
        <v>1.1446349482822424</v>
      </c>
      <c r="I69" s="74">
        <f t="array" ref="I69">COVAR(I3:I62,$J$3:$J$62)/VARP($J$3:$J$62)</f>
        <v>1.3797465743047821</v>
      </c>
      <c r="J69" s="80">
        <f t="array" ref="J69">COVAR(J3:J62,$J$3:$J$62)/VARP($J$3:$J$62)</f>
        <v>0.99999999999999967</v>
      </c>
      <c r="K69" s="86">
        <f t="array" ref="K69">COVAR(K3:K62,$J$3:$J$62)/VARP($J$3:$J$62)</f>
        <v>1.1564918283490839</v>
      </c>
      <c r="X69" s="104">
        <f t="shared" ref="X69:AE69" si="6">SLOPE(X3:X62,$AE$3:$AE$62)</f>
        <v>-6.6666507513219925E-2</v>
      </c>
      <c r="Y69" s="104">
        <f t="shared" si="6"/>
        <v>0.12142090285828777</v>
      </c>
      <c r="Z69" s="104">
        <f t="shared" si="6"/>
        <v>4.1719300799092633E-2</v>
      </c>
      <c r="AA69" s="104">
        <f t="shared" si="6"/>
        <v>0.64772766074589605</v>
      </c>
      <c r="AB69" s="104">
        <f t="shared" si="6"/>
        <v>9.3082583287200232E-2</v>
      </c>
      <c r="AC69" s="104">
        <f t="shared" si="6"/>
        <v>0.20673680022405441</v>
      </c>
      <c r="AD69" s="104">
        <f t="shared" si="6"/>
        <v>-4.4020740401310737E-2</v>
      </c>
      <c r="AE69" s="73">
        <f t="shared" si="6"/>
        <v>1</v>
      </c>
      <c r="AF69" s="102"/>
      <c r="AG69" s="102"/>
      <c r="AH69" s="102"/>
    </row>
    <row r="70" spans="2:34">
      <c r="B70" s="81" t="s">
        <v>95</v>
      </c>
      <c r="C70" s="59">
        <f>$C$64+C69*($J$67-$C$64)</f>
        <v>0.18523396905339778</v>
      </c>
      <c r="D70" s="59">
        <f t="shared" ref="D70:K70" si="7">$C$64+D69*($J$67-$C$64)</f>
        <v>0.19454022228426576</v>
      </c>
      <c r="E70" s="59">
        <f t="shared" si="7"/>
        <v>0.29074727682670243</v>
      </c>
      <c r="F70" s="59">
        <f t="shared" si="7"/>
        <v>0.2444351150931825</v>
      </c>
      <c r="G70" s="59">
        <f t="shared" si="7"/>
        <v>0.22999707126348287</v>
      </c>
      <c r="H70" s="59">
        <f t="shared" si="7"/>
        <v>0.2352680850772059</v>
      </c>
      <c r="I70" s="59">
        <f t="shared" si="7"/>
        <v>0.2794848282311817</v>
      </c>
      <c r="J70" s="59">
        <f t="shared" si="7"/>
        <v>0.20806702119331527</v>
      </c>
      <c r="K70" s="67">
        <f t="shared" si="7"/>
        <v>0.23749797319202315</v>
      </c>
      <c r="X70" s="99">
        <f t="shared" ref="X70:AE70" si="8">AVERAGE(X3:X62)*12</f>
        <v>-4.221283921208855E-2</v>
      </c>
      <c r="Y70" s="99">
        <f t="shared" si="8"/>
        <v>7.5138980188421564E-2</v>
      </c>
      <c r="Z70" s="99">
        <f t="shared" si="8"/>
        <v>2.5196836835569059E-2</v>
      </c>
      <c r="AA70" s="99">
        <f t="shared" si="8"/>
        <v>0.38658178755275097</v>
      </c>
      <c r="AB70" s="99">
        <f t="shared" si="8"/>
        <v>5.6963599535413564E-2</v>
      </c>
      <c r="AC70" s="99">
        <f t="shared" si="8"/>
        <v>0.12537637317006289</v>
      </c>
      <c r="AD70" s="99">
        <f t="shared" si="8"/>
        <v>-2.7044738394249208E-2</v>
      </c>
      <c r="AE70" s="99">
        <f t="shared" si="8"/>
        <v>0.59999999967588025</v>
      </c>
      <c r="AF70" s="102"/>
      <c r="AG70" s="102"/>
      <c r="AH70" s="102"/>
    </row>
    <row r="71" spans="2:34">
      <c r="B71" s="82" t="s">
        <v>97</v>
      </c>
      <c r="C71" s="65">
        <f>C67</f>
        <v>0.22152416732656446</v>
      </c>
      <c r="D71" s="65">
        <f t="shared" ref="D71:I71" si="9">D67</f>
        <v>0.30137127718980911</v>
      </c>
      <c r="E71" s="65">
        <f t="shared" si="9"/>
        <v>0.49402432740934837</v>
      </c>
      <c r="F71" s="65">
        <f t="shared" si="9"/>
        <v>0.72516095868907382</v>
      </c>
      <c r="G71" s="65">
        <f t="shared" si="9"/>
        <v>0.36669770942802193</v>
      </c>
      <c r="H71" s="65">
        <f t="shared" si="9"/>
        <v>0.44576145855573962</v>
      </c>
      <c r="I71" s="65">
        <f t="shared" si="9"/>
        <v>0.34029711211508706</v>
      </c>
      <c r="J71" s="66">
        <f>J67</f>
        <v>0.20806702119331533</v>
      </c>
      <c r="K71" s="68">
        <f>K67</f>
        <v>0.59999999967588025</v>
      </c>
      <c r="Z71" s="100"/>
      <c r="AA71" s="100"/>
      <c r="AB71" s="100"/>
      <c r="AC71" s="100"/>
      <c r="AD71" s="102"/>
      <c r="AE71" s="102"/>
      <c r="AF71" s="102"/>
      <c r="AG71" s="102"/>
      <c r="AH71" s="102"/>
    </row>
    <row r="72" spans="2:34">
      <c r="B72" s="3"/>
      <c r="C72" s="60">
        <f>SLOPE(C3:C62,$J$3:$J$62)</f>
        <v>0.89348224762565776</v>
      </c>
      <c r="D72" s="60">
        <f t="shared" ref="D72:J72" si="10">SLOPE(D3:D62,$J$3:$J$62)</f>
        <v>0.92807458307565138</v>
      </c>
      <c r="E72" s="60">
        <f t="shared" si="10"/>
        <v>1.4396318669204611</v>
      </c>
      <c r="F72" s="60">
        <f t="shared" si="10"/>
        <v>1.193378369419082</v>
      </c>
      <c r="G72" s="60">
        <f t="shared" si="10"/>
        <v>1.1166076323802967</v>
      </c>
      <c r="H72" s="60">
        <f t="shared" si="10"/>
        <v>1.1446349482822427</v>
      </c>
      <c r="I72" s="60">
        <f t="shared" si="10"/>
        <v>1.3797465743047825</v>
      </c>
      <c r="J72" s="60">
        <f t="shared" si="10"/>
        <v>1</v>
      </c>
      <c r="K72" s="60"/>
      <c r="Z72" s="100"/>
      <c r="AA72" s="100"/>
      <c r="AB72" s="100"/>
      <c r="AC72" s="100"/>
      <c r="AD72" s="102"/>
      <c r="AE72" s="102"/>
      <c r="AF72" s="102"/>
      <c r="AG72" s="102"/>
      <c r="AH72" s="102"/>
    </row>
    <row r="73" spans="2:34">
      <c r="B73" s="3"/>
      <c r="C73" s="60"/>
      <c r="D73" s="60"/>
      <c r="E73" s="60"/>
      <c r="F73" s="60"/>
      <c r="G73" s="60"/>
      <c r="N73" s="60"/>
      <c r="S73" s="60"/>
      <c r="Z73" s="100"/>
      <c r="AA73" s="100"/>
      <c r="AB73" s="100"/>
      <c r="AC73" s="100"/>
      <c r="AD73" s="102"/>
      <c r="AE73" s="102"/>
      <c r="AF73" s="102"/>
      <c r="AG73" s="102"/>
      <c r="AH73" s="102"/>
    </row>
    <row r="74" spans="2:34">
      <c r="B74" s="3"/>
      <c r="C74" s="60"/>
      <c r="D74" s="60"/>
      <c r="E74" s="60"/>
      <c r="F74" s="60"/>
      <c r="G74" s="60"/>
      <c r="L74" s="60"/>
      <c r="M74" s="8" t="s">
        <v>96</v>
      </c>
      <c r="S74" s="60"/>
      <c r="Z74" s="100"/>
      <c r="AA74" s="100"/>
      <c r="AB74" s="100"/>
      <c r="AC74" s="100"/>
      <c r="AD74" s="102"/>
      <c r="AE74" s="102"/>
      <c r="AF74" s="102"/>
      <c r="AG74" s="102"/>
      <c r="AH74" s="102"/>
    </row>
    <row r="75" spans="2:34">
      <c r="B75" s="3"/>
      <c r="C75" s="60"/>
      <c r="D75" s="60"/>
      <c r="E75" s="60"/>
      <c r="F75" s="60"/>
      <c r="G75" s="60"/>
      <c r="L75" s="54" t="s">
        <v>37</v>
      </c>
      <c r="M75" s="72">
        <f t="array" ref="M75:N79">LINEST(C71:I71,C69:I69,,1)</f>
        <v>0.37489319880615257</v>
      </c>
      <c r="N75" s="94">
        <v>-1.9221326262652716E-2</v>
      </c>
      <c r="S75" s="60"/>
      <c r="Z75" s="100"/>
      <c r="AA75" s="100"/>
      <c r="AB75" s="100"/>
      <c r="AC75" s="100"/>
      <c r="AD75" s="102"/>
      <c r="AE75" s="102"/>
      <c r="AF75" s="102"/>
      <c r="AG75" s="102"/>
      <c r="AH75" s="102"/>
    </row>
    <row r="76" spans="2:34">
      <c r="B76" s="3"/>
      <c r="C76" s="60"/>
      <c r="D76" s="60"/>
      <c r="E76" s="60"/>
      <c r="F76" s="60"/>
      <c r="G76" s="60"/>
      <c r="L76" s="54" t="s">
        <v>43</v>
      </c>
      <c r="M76" s="63">
        <v>0.30830596153332762</v>
      </c>
      <c r="N76" s="95">
        <v>0.36087489051275301</v>
      </c>
      <c r="S76" s="60"/>
      <c r="Z76" s="100"/>
      <c r="AA76" s="100"/>
      <c r="AB76" s="100"/>
      <c r="AC76" s="100"/>
      <c r="AD76" s="102"/>
      <c r="AE76" s="102"/>
      <c r="AF76" s="102"/>
      <c r="AG76" s="102"/>
      <c r="AH76" s="102"/>
    </row>
    <row r="77" spans="2:34" ht="15">
      <c r="B77" s="3"/>
      <c r="C77" s="60"/>
      <c r="D77" s="60"/>
      <c r="E77" s="60"/>
      <c r="F77" s="60"/>
      <c r="G77" s="60"/>
      <c r="L77" s="54" t="s">
        <v>44</v>
      </c>
      <c r="M77" s="63">
        <v>0.22822855472584075</v>
      </c>
      <c r="N77" s="95">
        <v>0.15795230639833149</v>
      </c>
      <c r="S77" s="60"/>
      <c r="Z77" s="100"/>
      <c r="AA77" s="100"/>
      <c r="AB77" s="100"/>
      <c r="AC77" s="100"/>
      <c r="AD77" s="102"/>
      <c r="AE77" s="102"/>
      <c r="AF77" s="102"/>
      <c r="AG77" s="102"/>
      <c r="AH77" s="102"/>
    </row>
    <row r="78" spans="2:34">
      <c r="B78" s="3"/>
      <c r="C78" s="60"/>
      <c r="D78" s="60"/>
      <c r="E78" s="60"/>
      <c r="F78" s="60"/>
      <c r="G78" s="60"/>
      <c r="L78" s="54" t="s">
        <v>45</v>
      </c>
      <c r="M78" s="63">
        <v>1.4786019625587874</v>
      </c>
      <c r="N78" s="95">
        <v>5</v>
      </c>
      <c r="S78" s="60"/>
      <c r="Z78" s="100"/>
      <c r="AA78" s="100"/>
      <c r="AB78" s="100"/>
      <c r="AC78" s="100"/>
      <c r="AD78" s="102"/>
      <c r="AE78" s="102"/>
      <c r="AF78" s="102"/>
      <c r="AG78" s="102"/>
      <c r="AH78" s="102"/>
    </row>
    <row r="79" spans="2:34">
      <c r="B79" s="3"/>
      <c r="C79" s="60"/>
      <c r="D79" s="60"/>
      <c r="E79" s="60"/>
      <c r="F79" s="60"/>
      <c r="G79" s="60"/>
      <c r="L79" s="54" t="s">
        <v>47</v>
      </c>
      <c r="M79" s="64">
        <v>3.6889538483106332E-2</v>
      </c>
      <c r="N79" s="66">
        <v>0.12474465548276198</v>
      </c>
      <c r="S79" s="60"/>
      <c r="Z79" s="100"/>
      <c r="AA79" s="100"/>
      <c r="AB79" s="100"/>
      <c r="AC79" s="100"/>
      <c r="AD79" s="102"/>
      <c r="AE79" s="102"/>
      <c r="AF79" s="102"/>
      <c r="AG79" s="102"/>
      <c r="AH79" s="102"/>
    </row>
    <row r="80" spans="2:34">
      <c r="B80" s="3"/>
      <c r="C80" s="60"/>
      <c r="D80" s="60"/>
      <c r="E80" s="60"/>
      <c r="F80" s="60"/>
      <c r="G80" s="60"/>
      <c r="L80" s="60"/>
      <c r="S80" s="60"/>
      <c r="Z80" s="100"/>
      <c r="AA80" s="100"/>
      <c r="AB80" s="100"/>
      <c r="AC80" s="100"/>
      <c r="AD80" s="102"/>
      <c r="AE80" s="102"/>
      <c r="AF80" s="102"/>
      <c r="AG80" s="102"/>
      <c r="AH80" s="102"/>
    </row>
    <row r="81" spans="1:34">
      <c r="B81" s="3"/>
      <c r="C81" s="60"/>
      <c r="D81" s="60"/>
      <c r="E81" s="60"/>
      <c r="F81" s="60"/>
      <c r="G81" s="60"/>
      <c r="L81" s="54" t="s">
        <v>48</v>
      </c>
      <c r="M81" s="83">
        <f>M75/M76</f>
        <v>1.215977780454391</v>
      </c>
      <c r="S81" s="60"/>
      <c r="Z81" s="100"/>
      <c r="AA81" s="100"/>
      <c r="AB81" s="100"/>
      <c r="AC81" s="100"/>
      <c r="AD81" s="102"/>
      <c r="AE81" s="102"/>
      <c r="AF81" s="102"/>
      <c r="AG81" s="102"/>
      <c r="AH81" s="102"/>
    </row>
    <row r="82" spans="1:34">
      <c r="B82" s="3"/>
      <c r="C82" s="60"/>
      <c r="D82" s="60"/>
      <c r="E82" s="60"/>
      <c r="F82" s="60"/>
      <c r="G82" s="60"/>
      <c r="L82" s="93" t="s">
        <v>101</v>
      </c>
      <c r="M82" s="8">
        <v>0.05</v>
      </c>
      <c r="S82" s="60"/>
      <c r="Z82" s="100"/>
      <c r="AA82" s="100"/>
      <c r="AB82" s="100"/>
      <c r="AC82" s="100"/>
      <c r="AD82" s="102"/>
      <c r="AE82" s="102"/>
      <c r="AF82" s="102"/>
      <c r="AG82" s="102"/>
      <c r="AH82" s="102"/>
    </row>
    <row r="83" spans="1:34">
      <c r="B83" s="3"/>
      <c r="C83" s="60"/>
      <c r="D83" s="60"/>
      <c r="E83" s="60"/>
      <c r="F83" s="60"/>
      <c r="G83" s="60"/>
      <c r="L83" s="54" t="s">
        <v>28</v>
      </c>
      <c r="M83" s="83">
        <f>TINV(M82,N78)</f>
        <v>2.570581835636315</v>
      </c>
      <c r="S83" s="60"/>
      <c r="Z83" s="100"/>
      <c r="AA83" s="100"/>
      <c r="AB83" s="100"/>
      <c r="AC83" s="100"/>
      <c r="AD83" s="102"/>
      <c r="AE83" s="102"/>
      <c r="AF83" s="102"/>
      <c r="AG83" s="102"/>
      <c r="AH83" s="102"/>
    </row>
    <row r="84" spans="1:34">
      <c r="B84" s="3"/>
      <c r="C84" s="60"/>
      <c r="D84" s="60"/>
      <c r="E84" s="60"/>
      <c r="F84" s="60"/>
      <c r="G84" s="60"/>
      <c r="L84" s="54" t="s">
        <v>49</v>
      </c>
      <c r="M84" s="83">
        <f>TDIST(M81,5,2)</f>
        <v>0.27826440428265464</v>
      </c>
      <c r="S84" s="60"/>
      <c r="Z84" s="100"/>
      <c r="AA84" s="100"/>
      <c r="AB84" s="100"/>
      <c r="AC84" s="100"/>
      <c r="AD84" s="102"/>
      <c r="AE84" s="102"/>
      <c r="AF84" s="102"/>
      <c r="AG84" s="102"/>
      <c r="AH84" s="102"/>
    </row>
    <row r="85" spans="1:34">
      <c r="B85" s="3"/>
      <c r="C85" s="60"/>
      <c r="D85" s="60"/>
      <c r="E85" s="60"/>
      <c r="F85" s="60"/>
      <c r="G85" s="60"/>
      <c r="H85" s="60"/>
      <c r="I85" s="60"/>
      <c r="L85" s="54" t="s">
        <v>39</v>
      </c>
      <c r="M85" s="83" t="b">
        <f>M81&gt;M83</f>
        <v>0</v>
      </c>
      <c r="Z85" s="100"/>
      <c r="AA85" s="100"/>
      <c r="AB85" s="100"/>
      <c r="AC85" s="100"/>
      <c r="AD85" s="102"/>
      <c r="AE85" s="102"/>
      <c r="AF85" s="102"/>
      <c r="AG85" s="102"/>
      <c r="AH85" s="102"/>
    </row>
    <row r="86" spans="1:34">
      <c r="A86" s="62" t="s">
        <v>91</v>
      </c>
      <c r="B86" s="3"/>
      <c r="Z86" s="100"/>
      <c r="AA86" s="100"/>
      <c r="AB86" s="100"/>
      <c r="AC86" s="100"/>
      <c r="AD86" s="102"/>
      <c r="AE86" s="102"/>
      <c r="AF86" s="102"/>
      <c r="AG86" s="102"/>
      <c r="AH86" s="102"/>
    </row>
    <row r="87" spans="1:34">
      <c r="B87" s="56"/>
      <c r="C87" s="56" t="str">
        <f t="shared" ref="C87:I87" si="11">C66</f>
        <v>招商</v>
      </c>
      <c r="D87" s="56" t="str">
        <f t="shared" si="11"/>
        <v>浦发</v>
      </c>
      <c r="E87" s="56" t="str">
        <f t="shared" si="11"/>
        <v>中信证</v>
      </c>
      <c r="F87" s="56" t="str">
        <f t="shared" si="11"/>
        <v>中金</v>
      </c>
      <c r="G87" s="56" t="str">
        <f t="shared" si="11"/>
        <v>三一</v>
      </c>
      <c r="H87" s="56" t="str">
        <f t="shared" si="11"/>
        <v>海螺</v>
      </c>
      <c r="I87" s="56" t="str">
        <f t="shared" si="11"/>
        <v>雅戈尔</v>
      </c>
      <c r="J87" s="3" t="s">
        <v>100</v>
      </c>
      <c r="Z87" s="100"/>
      <c r="AA87" s="100"/>
      <c r="AB87" s="100"/>
      <c r="AC87" s="100"/>
      <c r="AD87" s="102"/>
      <c r="AE87" s="102"/>
      <c r="AF87" s="102"/>
      <c r="AG87" s="102"/>
      <c r="AH87" s="102"/>
    </row>
    <row r="88" spans="1:34">
      <c r="B88" s="77" t="s">
        <v>86</v>
      </c>
      <c r="C88" s="72">
        <f t="shared" ref="C88:I88" si="12">SLOPE(C3:C62,$K$3:$K$62)</f>
        <v>0.34985191332989041</v>
      </c>
      <c r="D88" s="74">
        <f t="shared" si="12"/>
        <v>0.48700118740207005</v>
      </c>
      <c r="E88" s="74">
        <f t="shared" si="12"/>
        <v>0.81797368660837122</v>
      </c>
      <c r="F88" s="74">
        <f t="shared" si="12"/>
        <v>1.215025711400932</v>
      </c>
      <c r="G88" s="74">
        <f t="shared" si="12"/>
        <v>0.59921020366416988</v>
      </c>
      <c r="H88" s="74">
        <f t="shared" si="12"/>
        <v>0.73502921862335135</v>
      </c>
      <c r="I88" s="80">
        <f t="shared" si="12"/>
        <v>0.55390185748364784</v>
      </c>
      <c r="J88" s="80">
        <f>SLOPE(K3:K62,$K$3:$K$62)</f>
        <v>1</v>
      </c>
    </row>
    <row r="89" spans="1:34">
      <c r="B89" s="56" t="s">
        <v>87</v>
      </c>
      <c r="C89" s="75">
        <f t="shared" ref="C89:I89" si="13">AVERAGE(C3:C62)*12</f>
        <v>0.22152416732656446</v>
      </c>
      <c r="D89" s="76">
        <f t="shared" si="13"/>
        <v>0.30137127718980911</v>
      </c>
      <c r="E89" s="76">
        <f t="shared" si="13"/>
        <v>0.49402432740934837</v>
      </c>
      <c r="F89" s="76">
        <f t="shared" si="13"/>
        <v>0.72516095868907382</v>
      </c>
      <c r="G89" s="76">
        <f t="shared" si="13"/>
        <v>0.36669770942802193</v>
      </c>
      <c r="H89" s="76">
        <f t="shared" si="13"/>
        <v>0.44576145855573962</v>
      </c>
      <c r="I89" s="71">
        <f t="shared" si="13"/>
        <v>0.34029711211508706</v>
      </c>
      <c r="J89" s="71">
        <f>AVERAGE(K3:K62)*12</f>
        <v>0.59999999967588025</v>
      </c>
      <c r="W89" s="8" t="str">
        <f>B88</f>
        <v>Beta</v>
      </c>
      <c r="X89" s="8">
        <v>0.73991760410316432</v>
      </c>
      <c r="Y89" s="8">
        <v>0.76879795081076197</v>
      </c>
      <c r="Z89" s="8">
        <v>1.2343726597246574</v>
      </c>
      <c r="AA89" s="8">
        <v>1.154776402499303</v>
      </c>
      <c r="AB89" s="8">
        <v>1.0569286929211676</v>
      </c>
      <c r="AC89" s="8">
        <v>1.0043964582027818</v>
      </c>
      <c r="AD89" s="8">
        <v>1.0408102317381647</v>
      </c>
    </row>
    <row r="90" spans="1:34">
      <c r="B90" s="3" t="s">
        <v>98</v>
      </c>
      <c r="C90" s="88">
        <v>-0.19055636105770626</v>
      </c>
      <c r="D90" s="89">
        <v>0.24932362794845131</v>
      </c>
      <c r="E90" s="89">
        <v>5.1003230888852523E-2</v>
      </c>
      <c r="F90" s="89">
        <v>0.53309790456949435</v>
      </c>
      <c r="G90" s="89">
        <v>0.1553421198737944</v>
      </c>
      <c r="H90" s="89">
        <v>0.28126337700051596</v>
      </c>
      <c r="I90" s="90">
        <v>-7.9473899223402228E-2</v>
      </c>
      <c r="J90" s="91">
        <f>SUM(C90:I90)</f>
        <v>1</v>
      </c>
      <c r="W90" s="8" t="str">
        <f>B89</f>
        <v>期望回报</v>
      </c>
      <c r="X90" s="8">
        <v>0.22152416732656446</v>
      </c>
      <c r="Y90" s="8">
        <v>0.30137127718980911</v>
      </c>
      <c r="Z90" s="8">
        <v>0.49402432740934837</v>
      </c>
      <c r="AA90" s="8">
        <v>0.72516095868907382</v>
      </c>
      <c r="AB90" s="8">
        <v>0.36669770942802193</v>
      </c>
      <c r="AC90" s="8">
        <v>0.44576145855573962</v>
      </c>
      <c r="AD90" s="8">
        <v>0.34029711211508706</v>
      </c>
    </row>
    <row r="91" spans="1:34">
      <c r="B91" s="3"/>
      <c r="C91" s="60"/>
      <c r="D91" s="60"/>
      <c r="E91" s="60"/>
      <c r="F91" s="60"/>
      <c r="G91" s="60"/>
      <c r="H91" s="60"/>
      <c r="I91" s="60"/>
    </row>
    <row r="92" spans="1:34">
      <c r="B92" s="3"/>
      <c r="C92" s="60"/>
      <c r="D92" s="60"/>
      <c r="E92" s="60"/>
      <c r="F92" s="60"/>
      <c r="G92" s="60"/>
      <c r="H92" s="60"/>
      <c r="I92" s="60"/>
      <c r="K92" s="3"/>
    </row>
    <row r="93" spans="1:34">
      <c r="B93" s="3"/>
      <c r="C93" s="60"/>
      <c r="D93" s="60"/>
      <c r="E93" s="60"/>
      <c r="F93" s="60"/>
      <c r="G93" s="60"/>
      <c r="H93" s="60"/>
      <c r="L93" s="60"/>
      <c r="M93" s="8" t="s">
        <v>96</v>
      </c>
    </row>
    <row r="94" spans="1:34">
      <c r="B94" s="3"/>
      <c r="C94" s="60"/>
      <c r="D94" s="60"/>
      <c r="E94" s="60"/>
      <c r="F94" s="60"/>
      <c r="G94" s="60"/>
      <c r="H94" s="60"/>
      <c r="L94" s="54" t="s">
        <v>37</v>
      </c>
      <c r="M94" s="72">
        <f t="array" ref="M94:N98">LINEST(C89:I89,C88:I88,,1)</f>
        <v>0.58211871574954177</v>
      </c>
      <c r="N94" s="94">
        <v>1.7874254688811098E-2</v>
      </c>
    </row>
    <row r="95" spans="1:34">
      <c r="B95" s="3"/>
      <c r="C95" s="60"/>
      <c r="D95" s="60"/>
      <c r="E95" s="60"/>
      <c r="F95" s="60"/>
      <c r="G95" s="60"/>
      <c r="H95" s="60"/>
      <c r="L95" s="54" t="s">
        <v>43</v>
      </c>
      <c r="M95" s="63">
        <v>1.6079527188782818E-5</v>
      </c>
      <c r="N95" s="95">
        <v>1.1707749457864915E-5</v>
      </c>
    </row>
    <row r="96" spans="1:34" ht="15">
      <c r="B96" s="3"/>
      <c r="C96" s="60"/>
      <c r="D96" s="60"/>
      <c r="E96" s="60"/>
      <c r="F96" s="60"/>
      <c r="G96" s="60"/>
      <c r="H96" s="60"/>
      <c r="L96" s="54" t="s">
        <v>44</v>
      </c>
      <c r="M96" s="63">
        <v>0.9999999961850099</v>
      </c>
      <c r="N96" s="95">
        <v>1.1105249798734213E-5</v>
      </c>
    </row>
    <row r="97" spans="2:14">
      <c r="B97" s="3"/>
      <c r="C97" s="60"/>
      <c r="D97" s="60"/>
      <c r="E97" s="60"/>
      <c r="F97" s="60"/>
      <c r="G97" s="60"/>
      <c r="H97" s="60"/>
      <c r="L97" s="54" t="s">
        <v>45</v>
      </c>
      <c r="M97" s="110">
        <v>1310619352.3133354</v>
      </c>
      <c r="N97" s="95">
        <v>5</v>
      </c>
    </row>
    <row r="98" spans="2:14">
      <c r="B98" s="3"/>
      <c r="C98" s="60"/>
      <c r="D98" s="60"/>
      <c r="E98" s="60"/>
      <c r="F98" s="60"/>
      <c r="G98" s="60"/>
      <c r="H98" s="60"/>
      <c r="L98" s="54" t="s">
        <v>47</v>
      </c>
      <c r="M98" s="64">
        <v>0.16163419334923546</v>
      </c>
      <c r="N98" s="66">
        <v>6.1663286546143134E-10</v>
      </c>
    </row>
    <row r="99" spans="2:14">
      <c r="B99" s="3"/>
      <c r="C99" s="60"/>
      <c r="D99" s="60"/>
      <c r="E99" s="60"/>
      <c r="F99" s="60"/>
      <c r="G99" s="60"/>
      <c r="H99" s="60"/>
      <c r="L99" s="60"/>
    </row>
    <row r="100" spans="2:14">
      <c r="B100" s="3"/>
      <c r="C100" s="60"/>
      <c r="D100" s="60"/>
      <c r="E100" s="60"/>
      <c r="F100" s="60"/>
      <c r="G100" s="60"/>
      <c r="H100" s="60"/>
      <c r="L100" s="54" t="s">
        <v>48</v>
      </c>
      <c r="M100" s="111">
        <f>M94/M95</f>
        <v>36202.477157141257</v>
      </c>
    </row>
    <row r="101" spans="2:14">
      <c r="B101" s="3"/>
      <c r="C101" s="60"/>
      <c r="D101" s="60"/>
      <c r="E101" s="60"/>
      <c r="F101" s="60"/>
      <c r="G101" s="60"/>
      <c r="H101" s="60"/>
      <c r="L101" s="93" t="s">
        <v>101</v>
      </c>
      <c r="M101" s="8">
        <v>0.01</v>
      </c>
    </row>
    <row r="102" spans="2:14">
      <c r="B102" s="3"/>
      <c r="C102" s="60"/>
      <c r="D102" s="60"/>
      <c r="E102" s="60"/>
      <c r="F102" s="60"/>
      <c r="G102" s="60"/>
      <c r="H102" s="60"/>
      <c r="L102" s="54" t="s">
        <v>28</v>
      </c>
      <c r="M102" s="83">
        <f>TINV(M101,N97)</f>
        <v>4.0321429835552278</v>
      </c>
    </row>
    <row r="103" spans="2:14">
      <c r="L103" s="54" t="s">
        <v>49</v>
      </c>
      <c r="M103" s="83">
        <f>TDIST(M100,5,2)</f>
        <v>3.0521959889635599E-22</v>
      </c>
    </row>
    <row r="104" spans="2:14">
      <c r="L104" s="54" t="s">
        <v>39</v>
      </c>
      <c r="M104" s="83" t="b">
        <f>M100&gt;M102</f>
        <v>1</v>
      </c>
    </row>
    <row r="107" spans="2:14">
      <c r="K107" s="60"/>
      <c r="L107" s="70"/>
    </row>
  </sheetData>
  <phoneticPr fontId="3" type="noConversion"/>
  <conditionalFormatting sqref="X68:AE68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5" right="0.75" top="1" bottom="1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7953" r:id="rId4" name="Button 1">
              <controlPr defaultSize="0" print="0" autoFill="0" autoPict="0" macro="[0]!恢复原始比例">
                <anchor moveWithCells="1" sizeWithCells="1">
                  <from>
                    <xdr:col>9</xdr:col>
                    <xdr:colOff>28575</xdr:colOff>
                    <xdr:row>90</xdr:row>
                    <xdr:rowOff>95250</xdr:rowOff>
                  </from>
                  <to>
                    <xdr:col>10</xdr:col>
                    <xdr:colOff>9525</xdr:colOff>
                    <xdr:row>92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J720"/>
  <sheetViews>
    <sheetView topLeftCell="U22" workbookViewId="0">
      <selection activeCell="AC14" sqref="AC14"/>
    </sheetView>
  </sheetViews>
  <sheetFormatPr defaultColWidth="8.85546875" defaultRowHeight="12.75"/>
  <cols>
    <col min="1" max="1" width="9.85546875" bestFit="1" customWidth="1"/>
    <col min="2" max="21" width="9.7109375" bestFit="1" customWidth="1"/>
    <col min="22" max="24" width="9.7109375" customWidth="1"/>
    <col min="25" max="32" width="9.7109375" bestFit="1" customWidth="1"/>
    <col min="33" max="33" width="7.85546875" customWidth="1"/>
    <col min="34" max="34" width="9.85546875" bestFit="1" customWidth="1"/>
    <col min="35" max="35" width="5.7109375" customWidth="1"/>
    <col min="36" max="36" width="18.7109375" customWidth="1"/>
    <col min="37" max="37" width="9.7109375" bestFit="1" customWidth="1"/>
  </cols>
  <sheetData>
    <row r="1" spans="1:36">
      <c r="A1" t="s">
        <v>1</v>
      </c>
      <c r="B1" t="s">
        <v>51</v>
      </c>
      <c r="C1" s="3" t="s">
        <v>57</v>
      </c>
      <c r="D1" s="3" t="s">
        <v>56</v>
      </c>
      <c r="E1" s="3" t="s">
        <v>55</v>
      </c>
      <c r="F1" s="3" t="s">
        <v>54</v>
      </c>
      <c r="G1" s="3" t="s">
        <v>53</v>
      </c>
      <c r="H1" s="3" t="s">
        <v>52</v>
      </c>
      <c r="I1" s="3" t="s">
        <v>58</v>
      </c>
      <c r="J1" t="s">
        <v>59</v>
      </c>
      <c r="K1" s="3" t="s">
        <v>60</v>
      </c>
      <c r="L1" s="3" t="s">
        <v>61</v>
      </c>
      <c r="M1" s="3" t="s">
        <v>62</v>
      </c>
      <c r="N1" t="s">
        <v>63</v>
      </c>
      <c r="O1" s="3" t="s">
        <v>64</v>
      </c>
      <c r="P1" s="3" t="s">
        <v>65</v>
      </c>
      <c r="Q1" s="3" t="s">
        <v>66</v>
      </c>
      <c r="R1" t="s">
        <v>67</v>
      </c>
      <c r="S1" s="3" t="s">
        <v>68</v>
      </c>
      <c r="T1" s="3" t="s">
        <v>69</v>
      </c>
      <c r="U1" s="3" t="s">
        <v>70</v>
      </c>
      <c r="V1" s="3" t="s">
        <v>71</v>
      </c>
      <c r="W1" t="s">
        <v>72</v>
      </c>
      <c r="X1" s="3" t="s">
        <v>73</v>
      </c>
      <c r="Y1" s="3" t="s">
        <v>74</v>
      </c>
      <c r="Z1" s="3" t="s">
        <v>75</v>
      </c>
      <c r="AA1" s="3" t="s">
        <v>76</v>
      </c>
      <c r="AB1" s="3" t="s">
        <v>77</v>
      </c>
      <c r="AC1" s="3" t="s">
        <v>78</v>
      </c>
      <c r="AD1" s="3" t="s">
        <v>79</v>
      </c>
      <c r="AE1" s="3" t="s">
        <v>80</v>
      </c>
      <c r="AF1">
        <f>COUNTA(B1:AE1)</f>
        <v>30</v>
      </c>
      <c r="AH1" s="3" t="s">
        <v>147</v>
      </c>
      <c r="AJ1" s="2"/>
    </row>
    <row r="2" spans="1:36">
      <c r="A2" s="1">
        <v>40119</v>
      </c>
      <c r="B2">
        <v>1069.3</v>
      </c>
      <c r="C2">
        <v>194.34</v>
      </c>
      <c r="D2">
        <v>37.21</v>
      </c>
      <c r="E2">
        <v>49.68</v>
      </c>
      <c r="F2">
        <v>15.05</v>
      </c>
      <c r="G2">
        <v>4.0599999999999996</v>
      </c>
      <c r="H2">
        <v>77.53</v>
      </c>
      <c r="I2">
        <v>71.83</v>
      </c>
      <c r="J2">
        <v>14.86</v>
      </c>
      <c r="K2">
        <v>28.56</v>
      </c>
      <c r="L2">
        <v>7.75</v>
      </c>
      <c r="M2">
        <v>23.9</v>
      </c>
      <c r="N2">
        <v>15.33</v>
      </c>
      <c r="O2">
        <v>171.78</v>
      </c>
      <c r="P2">
        <v>55.99</v>
      </c>
      <c r="Q2">
        <v>49.16</v>
      </c>
      <c r="R2">
        <v>123.49</v>
      </c>
      <c r="S2">
        <v>18.93</v>
      </c>
      <c r="T2">
        <v>43.48</v>
      </c>
      <c r="U2">
        <v>54.49</v>
      </c>
      <c r="V2">
        <v>61.72</v>
      </c>
      <c r="W2">
        <v>75.41</v>
      </c>
      <c r="X2">
        <v>32.42</v>
      </c>
      <c r="Y2">
        <v>28.52</v>
      </c>
      <c r="Z2">
        <v>13.21</v>
      </c>
      <c r="AA2">
        <v>78.16</v>
      </c>
      <c r="AB2">
        <v>54.46</v>
      </c>
      <c r="AC2">
        <v>27.12</v>
      </c>
      <c r="AD2">
        <v>51.25</v>
      </c>
      <c r="AE2">
        <v>72.58</v>
      </c>
      <c r="AG2" s="108">
        <v>39417</v>
      </c>
      <c r="AH2">
        <v>3</v>
      </c>
    </row>
    <row r="3" spans="1:36">
      <c r="A3" s="1">
        <v>40087</v>
      </c>
      <c r="B3">
        <v>1036.19</v>
      </c>
      <c r="C3">
        <v>188.5</v>
      </c>
      <c r="D3">
        <v>34.840000000000003</v>
      </c>
      <c r="E3">
        <v>47.38</v>
      </c>
      <c r="F3">
        <v>14.58</v>
      </c>
      <c r="G3">
        <v>4.09</v>
      </c>
      <c r="H3">
        <v>76.540000000000006</v>
      </c>
      <c r="I3">
        <v>71.63</v>
      </c>
      <c r="J3">
        <v>14.45</v>
      </c>
      <c r="K3">
        <v>27.37</v>
      </c>
      <c r="L3">
        <v>7</v>
      </c>
      <c r="M3">
        <v>23.31</v>
      </c>
      <c r="N3">
        <v>14.26</v>
      </c>
      <c r="O3">
        <v>170.17</v>
      </c>
      <c r="P3">
        <v>55.39</v>
      </c>
      <c r="Q3">
        <v>47.46</v>
      </c>
      <c r="R3">
        <v>120.61</v>
      </c>
      <c r="S3">
        <v>18.97</v>
      </c>
      <c r="T3">
        <v>41.77</v>
      </c>
      <c r="U3">
        <v>53.31</v>
      </c>
      <c r="V3">
        <v>58.61</v>
      </c>
      <c r="W3">
        <v>73.569999999999993</v>
      </c>
      <c r="X3">
        <v>32.119999999999997</v>
      </c>
      <c r="Y3">
        <v>27.73</v>
      </c>
      <c r="Z3">
        <v>12.61</v>
      </c>
      <c r="AA3">
        <v>78.89</v>
      </c>
      <c r="AB3">
        <v>53.68</v>
      </c>
      <c r="AC3">
        <v>27.47</v>
      </c>
      <c r="AD3">
        <v>49.68</v>
      </c>
      <c r="AE3">
        <v>71.67</v>
      </c>
      <c r="AG3" s="108">
        <v>39448</v>
      </c>
      <c r="AH3">
        <v>2.75</v>
      </c>
    </row>
    <row r="4" spans="1:36">
      <c r="A4" s="1">
        <v>40057</v>
      </c>
      <c r="B4">
        <v>1057.08</v>
      </c>
      <c r="C4">
        <v>185.35</v>
      </c>
      <c r="D4">
        <v>33.9</v>
      </c>
      <c r="E4">
        <v>53.68</v>
      </c>
      <c r="F4">
        <v>16.920000000000002</v>
      </c>
      <c r="G4">
        <v>4.84</v>
      </c>
      <c r="H4">
        <v>70.430000000000007</v>
      </c>
      <c r="I4">
        <v>76.77</v>
      </c>
      <c r="J4">
        <v>15.26</v>
      </c>
      <c r="K4">
        <v>27.46</v>
      </c>
      <c r="L4">
        <v>7.21</v>
      </c>
      <c r="M4">
        <v>23.81</v>
      </c>
      <c r="N4">
        <v>16.420000000000002</v>
      </c>
      <c r="O4">
        <v>184.35</v>
      </c>
      <c r="P4">
        <v>57.35</v>
      </c>
      <c r="Q4">
        <v>47.21</v>
      </c>
      <c r="R4">
        <v>119.61</v>
      </c>
      <c r="S4">
        <v>19.420000000000002</v>
      </c>
      <c r="T4">
        <v>43.77</v>
      </c>
      <c r="U4">
        <v>53.7</v>
      </c>
      <c r="V4">
        <v>57.07</v>
      </c>
      <c r="W4">
        <v>73.8</v>
      </c>
      <c r="X4">
        <v>30.83</v>
      </c>
      <c r="Y4">
        <v>25.72</v>
      </c>
      <c r="Z4">
        <v>14.62</v>
      </c>
      <c r="AA4">
        <v>78.569999999999993</v>
      </c>
      <c r="AB4">
        <v>56.47</v>
      </c>
      <c r="AC4">
        <v>28.13</v>
      </c>
      <c r="AD4">
        <v>49.09</v>
      </c>
      <c r="AE4">
        <v>68.61</v>
      </c>
      <c r="AG4" s="108">
        <v>39479</v>
      </c>
      <c r="AH4">
        <v>2.12</v>
      </c>
    </row>
    <row r="5" spans="1:36">
      <c r="A5" s="1">
        <v>40028</v>
      </c>
      <c r="B5">
        <v>1020.62</v>
      </c>
      <c r="C5">
        <v>168.21</v>
      </c>
      <c r="D5">
        <v>33.64</v>
      </c>
      <c r="E5">
        <v>49.24</v>
      </c>
      <c r="F5">
        <v>17.579999999999998</v>
      </c>
      <c r="G5">
        <v>5</v>
      </c>
      <c r="H5">
        <v>69.94</v>
      </c>
      <c r="I5">
        <v>67.58</v>
      </c>
      <c r="J5">
        <v>15.83</v>
      </c>
      <c r="K5">
        <v>26.04</v>
      </c>
      <c r="L5">
        <v>7.6</v>
      </c>
      <c r="M5">
        <v>22.97</v>
      </c>
      <c r="N5">
        <v>13.82</v>
      </c>
      <c r="O5">
        <v>165.46</v>
      </c>
      <c r="P5">
        <v>53.92</v>
      </c>
      <c r="Q5">
        <v>44.81</v>
      </c>
      <c r="R5">
        <v>118.05</v>
      </c>
      <c r="S5">
        <v>20.170000000000002</v>
      </c>
      <c r="T5">
        <v>43.41</v>
      </c>
      <c r="U5">
        <v>48.37</v>
      </c>
      <c r="V5">
        <v>56.24</v>
      </c>
      <c r="W5">
        <v>72.099999999999994</v>
      </c>
      <c r="X5">
        <v>28.92</v>
      </c>
      <c r="Y5">
        <v>24.65</v>
      </c>
      <c r="Z5">
        <v>14.01</v>
      </c>
      <c r="AA5">
        <v>85.19</v>
      </c>
      <c r="AB5">
        <v>53.46</v>
      </c>
      <c r="AC5">
        <v>27.47</v>
      </c>
      <c r="AD5">
        <v>50.87</v>
      </c>
      <c r="AE5">
        <v>69.150000000000006</v>
      </c>
      <c r="AG5" s="108">
        <v>39508</v>
      </c>
      <c r="AH5">
        <v>1.26</v>
      </c>
    </row>
    <row r="6" spans="1:36">
      <c r="A6" s="1">
        <v>39995</v>
      </c>
      <c r="B6">
        <v>987.48</v>
      </c>
      <c r="C6">
        <v>163.38999999999999</v>
      </c>
      <c r="D6">
        <v>28.18</v>
      </c>
      <c r="E6">
        <v>42.13</v>
      </c>
      <c r="F6">
        <v>14.78</v>
      </c>
      <c r="G6">
        <v>3.17</v>
      </c>
      <c r="H6">
        <v>68.78</v>
      </c>
      <c r="I6">
        <v>64.900000000000006</v>
      </c>
      <c r="J6">
        <v>13.38</v>
      </c>
      <c r="K6">
        <v>25.12</v>
      </c>
      <c r="L6">
        <v>8</v>
      </c>
      <c r="M6">
        <v>22.22</v>
      </c>
      <c r="N6">
        <v>13.32</v>
      </c>
      <c r="O6">
        <v>162.94999999999999</v>
      </c>
      <c r="P6">
        <v>50.33</v>
      </c>
      <c r="Q6">
        <v>43.22</v>
      </c>
      <c r="R6">
        <v>117.38</v>
      </c>
      <c r="S6">
        <v>18.97</v>
      </c>
      <c r="T6">
        <v>38.6</v>
      </c>
      <c r="U6">
        <v>49.44</v>
      </c>
      <c r="V6">
        <v>54.58</v>
      </c>
      <c r="W6">
        <v>70.010000000000005</v>
      </c>
      <c r="X6">
        <v>28.46</v>
      </c>
      <c r="Y6">
        <v>23.39</v>
      </c>
      <c r="Z6">
        <v>13.34</v>
      </c>
      <c r="AA6">
        <v>84.18</v>
      </c>
      <c r="AB6">
        <v>53.27</v>
      </c>
      <c r="AC6">
        <v>24.37</v>
      </c>
      <c r="AD6">
        <v>49.61</v>
      </c>
      <c r="AE6">
        <v>69.959999999999994</v>
      </c>
      <c r="AG6" s="108">
        <v>39539</v>
      </c>
      <c r="AH6">
        <v>1.29</v>
      </c>
    </row>
    <row r="7" spans="1:36">
      <c r="A7" s="1">
        <v>39965</v>
      </c>
      <c r="B7">
        <v>919.32</v>
      </c>
      <c r="C7">
        <v>142.43</v>
      </c>
      <c r="D7">
        <v>23.12</v>
      </c>
      <c r="E7">
        <v>41.73</v>
      </c>
      <c r="F7">
        <v>13.19</v>
      </c>
      <c r="G7">
        <v>2.97</v>
      </c>
      <c r="H7">
        <v>65.59</v>
      </c>
      <c r="I7">
        <v>61</v>
      </c>
      <c r="J7">
        <v>13.73</v>
      </c>
      <c r="K7">
        <v>23.33</v>
      </c>
      <c r="L7">
        <v>6.07</v>
      </c>
      <c r="M7">
        <v>20.73</v>
      </c>
      <c r="N7">
        <v>11.65</v>
      </c>
      <c r="O7">
        <v>147.12</v>
      </c>
      <c r="P7">
        <v>41.46</v>
      </c>
      <c r="Q7">
        <v>38.58</v>
      </c>
      <c r="R7">
        <v>103.94</v>
      </c>
      <c r="S7">
        <v>16.309999999999999</v>
      </c>
      <c r="T7">
        <v>34.020000000000003</v>
      </c>
      <c r="U7">
        <v>47.6</v>
      </c>
      <c r="V7">
        <v>56.99</v>
      </c>
      <c r="W7">
        <v>59.66</v>
      </c>
      <c r="X7">
        <v>28.42</v>
      </c>
      <c r="Y7">
        <v>23.64</v>
      </c>
      <c r="Z7">
        <v>14.58</v>
      </c>
      <c r="AA7">
        <v>75.53</v>
      </c>
      <c r="AB7">
        <v>49.56</v>
      </c>
      <c r="AC7">
        <v>24.17</v>
      </c>
      <c r="AD7">
        <v>48.18</v>
      </c>
      <c r="AE7">
        <v>69.489999999999995</v>
      </c>
      <c r="AG7" s="108">
        <v>39569</v>
      </c>
      <c r="AH7">
        <v>1.73</v>
      </c>
    </row>
    <row r="8" spans="1:36">
      <c r="A8" s="1">
        <v>39934</v>
      </c>
      <c r="B8">
        <v>919.14</v>
      </c>
      <c r="C8">
        <v>135.81</v>
      </c>
      <c r="D8">
        <v>24.53</v>
      </c>
      <c r="E8">
        <v>44.04</v>
      </c>
      <c r="F8">
        <v>11.25</v>
      </c>
      <c r="G8">
        <v>3.72</v>
      </c>
      <c r="H8">
        <v>66.010000000000005</v>
      </c>
      <c r="I8">
        <v>67.61</v>
      </c>
      <c r="J8">
        <v>11.57</v>
      </c>
      <c r="K8">
        <v>24.22</v>
      </c>
      <c r="L8">
        <v>5.75</v>
      </c>
      <c r="M8">
        <v>20.7</v>
      </c>
      <c r="N8">
        <v>13.29</v>
      </c>
      <c r="O8">
        <v>144.26</v>
      </c>
      <c r="P8">
        <v>45.13</v>
      </c>
      <c r="Q8">
        <v>34.22</v>
      </c>
      <c r="R8">
        <v>105.79</v>
      </c>
      <c r="S8">
        <v>15.49</v>
      </c>
      <c r="T8">
        <v>36.799999999999997</v>
      </c>
      <c r="U8">
        <v>48.35</v>
      </c>
      <c r="V8">
        <v>57.99</v>
      </c>
      <c r="W8">
        <v>56.69</v>
      </c>
      <c r="X8">
        <v>30.22</v>
      </c>
      <c r="Y8">
        <v>20.77</v>
      </c>
      <c r="Z8">
        <v>15.3</v>
      </c>
      <c r="AA8">
        <v>80.150000000000006</v>
      </c>
      <c r="AB8">
        <v>50.7</v>
      </c>
      <c r="AC8">
        <v>25.41</v>
      </c>
      <c r="AD8">
        <v>49.47</v>
      </c>
      <c r="AE8">
        <v>68.930000000000007</v>
      </c>
      <c r="AG8" s="108">
        <v>39600</v>
      </c>
      <c r="AH8">
        <v>1.86</v>
      </c>
    </row>
    <row r="9" spans="1:36">
      <c r="A9" s="1">
        <v>39904</v>
      </c>
      <c r="B9">
        <v>872.81</v>
      </c>
      <c r="C9">
        <v>125.83</v>
      </c>
      <c r="D9">
        <v>24.9</v>
      </c>
      <c r="E9">
        <v>38.94</v>
      </c>
      <c r="F9">
        <v>8.92</v>
      </c>
      <c r="G9">
        <v>3.05</v>
      </c>
      <c r="H9">
        <v>64.819999999999993</v>
      </c>
      <c r="I9">
        <v>52.43</v>
      </c>
      <c r="J9">
        <v>11.62</v>
      </c>
      <c r="K9">
        <v>21.9</v>
      </c>
      <c r="L9">
        <v>5.98</v>
      </c>
      <c r="M9">
        <v>19.559999999999999</v>
      </c>
      <c r="N9">
        <v>12.47</v>
      </c>
      <c r="O9">
        <v>127.89</v>
      </c>
      <c r="P9">
        <v>35.020000000000003</v>
      </c>
      <c r="Q9">
        <v>35.840000000000003</v>
      </c>
      <c r="R9">
        <v>102.2</v>
      </c>
      <c r="S9">
        <v>15.42</v>
      </c>
      <c r="T9">
        <v>32.909999999999997</v>
      </c>
      <c r="U9">
        <v>42.34</v>
      </c>
      <c r="V9">
        <v>52.39</v>
      </c>
      <c r="W9">
        <v>56.69</v>
      </c>
      <c r="X9">
        <v>23.56</v>
      </c>
      <c r="Y9">
        <v>20.02</v>
      </c>
      <c r="Z9">
        <v>14.14</v>
      </c>
      <c r="AA9">
        <v>79.16</v>
      </c>
      <c r="AB9">
        <v>51.45</v>
      </c>
      <c r="AC9">
        <v>19.89</v>
      </c>
      <c r="AD9">
        <v>49.86</v>
      </c>
      <c r="AE9">
        <v>65.87</v>
      </c>
      <c r="AG9" s="108">
        <v>39630</v>
      </c>
      <c r="AH9">
        <v>1.63</v>
      </c>
    </row>
    <row r="10" spans="1:36">
      <c r="A10" s="1">
        <v>39874</v>
      </c>
      <c r="B10">
        <v>797.87</v>
      </c>
      <c r="C10">
        <v>105.12</v>
      </c>
      <c r="D10">
        <v>13.28</v>
      </c>
      <c r="E10">
        <v>34.590000000000003</v>
      </c>
      <c r="F10">
        <v>6.81</v>
      </c>
      <c r="G10">
        <v>2.5299999999999998</v>
      </c>
      <c r="H10">
        <v>65.94</v>
      </c>
      <c r="I10">
        <v>40.65</v>
      </c>
      <c r="J10">
        <v>9.48</v>
      </c>
      <c r="K10">
        <v>18.16</v>
      </c>
      <c r="L10">
        <v>2.63</v>
      </c>
      <c r="M10">
        <v>17.89</v>
      </c>
      <c r="N10">
        <v>9.9700000000000006</v>
      </c>
      <c r="O10">
        <v>105.52</v>
      </c>
      <c r="P10">
        <v>27.76</v>
      </c>
      <c r="Q10">
        <v>31.94</v>
      </c>
      <c r="R10">
        <v>95.94</v>
      </c>
      <c r="S10">
        <v>14.68</v>
      </c>
      <c r="T10">
        <v>26.46</v>
      </c>
      <c r="U10">
        <v>43.22</v>
      </c>
      <c r="V10">
        <v>53.65</v>
      </c>
      <c r="W10">
        <v>48.93</v>
      </c>
      <c r="X10">
        <v>22.62</v>
      </c>
      <c r="Y10">
        <v>18.149999999999999</v>
      </c>
      <c r="Z10">
        <v>11.26</v>
      </c>
      <c r="AA10">
        <v>63.3</v>
      </c>
      <c r="AB10">
        <v>48.38</v>
      </c>
      <c r="AC10">
        <v>14.16</v>
      </c>
      <c r="AD10">
        <v>51.54</v>
      </c>
      <c r="AE10">
        <v>67.290000000000006</v>
      </c>
      <c r="AG10" s="108">
        <v>39661</v>
      </c>
      <c r="AH10">
        <v>1.72</v>
      </c>
    </row>
    <row r="11" spans="1:36">
      <c r="A11" s="1">
        <v>39846</v>
      </c>
      <c r="B11">
        <v>735.09</v>
      </c>
      <c r="C11">
        <v>89.31</v>
      </c>
      <c r="D11">
        <v>11.75</v>
      </c>
      <c r="E11">
        <v>30.57</v>
      </c>
      <c r="F11">
        <v>3.93</v>
      </c>
      <c r="G11">
        <v>1.5</v>
      </c>
      <c r="H11">
        <v>59.53</v>
      </c>
      <c r="I11">
        <v>25.56</v>
      </c>
      <c r="J11">
        <v>8.5299999999999994</v>
      </c>
      <c r="K11">
        <v>16.77</v>
      </c>
      <c r="L11">
        <v>2</v>
      </c>
      <c r="M11">
        <v>16.62</v>
      </c>
      <c r="N11">
        <v>8.39</v>
      </c>
      <c r="O11">
        <v>90.65</v>
      </c>
      <c r="P11">
        <v>33.630000000000003</v>
      </c>
      <c r="Q11">
        <v>28.83</v>
      </c>
      <c r="R11">
        <v>91.13</v>
      </c>
      <c r="S11">
        <v>12.45</v>
      </c>
      <c r="T11">
        <v>22.75</v>
      </c>
      <c r="U11">
        <v>39.76</v>
      </c>
      <c r="V11">
        <v>51.37</v>
      </c>
      <c r="W11">
        <v>44.74</v>
      </c>
      <c r="X11">
        <v>19.41</v>
      </c>
      <c r="Y11">
        <v>15.96</v>
      </c>
      <c r="Z11">
        <v>9.0299999999999994</v>
      </c>
      <c r="AA11">
        <v>63.14</v>
      </c>
      <c r="AB11">
        <v>40.479999999999997</v>
      </c>
      <c r="AC11">
        <v>12.03</v>
      </c>
      <c r="AD11">
        <v>48.44</v>
      </c>
      <c r="AE11">
        <v>67.09</v>
      </c>
      <c r="AG11" s="108">
        <v>39692</v>
      </c>
      <c r="AH11">
        <v>1.1299999999999999</v>
      </c>
    </row>
    <row r="12" spans="1:36">
      <c r="A12" s="1">
        <v>39815</v>
      </c>
      <c r="B12">
        <v>825.88</v>
      </c>
      <c r="C12">
        <v>90.13</v>
      </c>
      <c r="D12">
        <v>16.3</v>
      </c>
      <c r="E12">
        <v>40.729999999999997</v>
      </c>
      <c r="F12">
        <v>6.55</v>
      </c>
      <c r="G12">
        <v>3.55</v>
      </c>
      <c r="H12">
        <v>68.52</v>
      </c>
      <c r="I12">
        <v>25.65</v>
      </c>
      <c r="J12">
        <v>9.5</v>
      </c>
      <c r="K12">
        <v>20.68</v>
      </c>
      <c r="L12">
        <v>1.87</v>
      </c>
      <c r="M12">
        <v>18.260000000000002</v>
      </c>
      <c r="N12">
        <v>11.62</v>
      </c>
      <c r="O12">
        <v>79.91</v>
      </c>
      <c r="P12">
        <v>37.53</v>
      </c>
      <c r="Q12">
        <v>34.51</v>
      </c>
      <c r="R12">
        <v>90.26</v>
      </c>
      <c r="S12">
        <v>12.47</v>
      </c>
      <c r="T12">
        <v>25.4</v>
      </c>
      <c r="U12">
        <v>41.57</v>
      </c>
      <c r="V12">
        <v>56.52</v>
      </c>
      <c r="W12">
        <v>52.37</v>
      </c>
      <c r="X12">
        <v>20.100000000000001</v>
      </c>
      <c r="Y12">
        <v>16.78</v>
      </c>
      <c r="Z12">
        <v>11.84</v>
      </c>
      <c r="AA12">
        <v>63.51</v>
      </c>
      <c r="AB12">
        <v>41.33</v>
      </c>
      <c r="AC12">
        <v>18.45</v>
      </c>
      <c r="AD12">
        <v>46.35</v>
      </c>
      <c r="AE12">
        <v>75.19</v>
      </c>
      <c r="AG12" s="108">
        <v>39722</v>
      </c>
      <c r="AH12">
        <v>0.67</v>
      </c>
    </row>
    <row r="13" spans="1:36">
      <c r="A13" s="1">
        <v>39783</v>
      </c>
      <c r="B13">
        <v>903.25</v>
      </c>
      <c r="C13">
        <v>85.35</v>
      </c>
      <c r="D13">
        <v>17.920000000000002</v>
      </c>
      <c r="E13">
        <v>41.07</v>
      </c>
      <c r="F13">
        <v>14.02</v>
      </c>
      <c r="G13">
        <v>6.69</v>
      </c>
      <c r="H13">
        <v>71.87</v>
      </c>
      <c r="I13">
        <v>40.69</v>
      </c>
      <c r="J13">
        <v>10.24</v>
      </c>
      <c r="K13">
        <v>22.69</v>
      </c>
      <c r="L13">
        <v>2.29</v>
      </c>
      <c r="M13">
        <v>19.809999999999999</v>
      </c>
      <c r="N13">
        <v>15.52</v>
      </c>
      <c r="O13">
        <v>83.54</v>
      </c>
      <c r="P13">
        <v>47.03</v>
      </c>
      <c r="Q13">
        <v>36.04</v>
      </c>
      <c r="R13">
        <v>82.88</v>
      </c>
      <c r="S13">
        <v>14.18</v>
      </c>
      <c r="T13">
        <v>31.01</v>
      </c>
      <c r="U13">
        <v>44.06</v>
      </c>
      <c r="V13">
        <v>60.58</v>
      </c>
      <c r="W13">
        <v>56.02</v>
      </c>
      <c r="X13">
        <v>15.72</v>
      </c>
      <c r="Y13">
        <v>19.079999999999998</v>
      </c>
      <c r="Z13">
        <v>15.05</v>
      </c>
      <c r="AA13">
        <v>65.44</v>
      </c>
      <c r="AB13">
        <v>53.65</v>
      </c>
      <c r="AC13">
        <v>28.77</v>
      </c>
      <c r="AD13">
        <v>55.14</v>
      </c>
      <c r="AE13">
        <v>78.48</v>
      </c>
      <c r="AG13" s="108">
        <v>39753</v>
      </c>
      <c r="AH13">
        <v>0.19</v>
      </c>
    </row>
    <row r="14" spans="1:36">
      <c r="A14" s="1">
        <v>39755</v>
      </c>
      <c r="B14">
        <v>896.24</v>
      </c>
      <c r="C14">
        <v>92.67</v>
      </c>
      <c r="D14">
        <v>22.51</v>
      </c>
      <c r="E14">
        <v>41.03</v>
      </c>
      <c r="F14">
        <v>15.82</v>
      </c>
      <c r="G14">
        <v>8.27</v>
      </c>
      <c r="H14">
        <v>76.77</v>
      </c>
      <c r="I14">
        <v>35.659999999999997</v>
      </c>
      <c r="J14">
        <v>11.17</v>
      </c>
      <c r="K14">
        <v>22.19</v>
      </c>
      <c r="L14">
        <v>2.69</v>
      </c>
      <c r="M14">
        <v>19.22</v>
      </c>
      <c r="N14">
        <v>16.14</v>
      </c>
      <c r="O14">
        <v>78.19</v>
      </c>
      <c r="P14">
        <v>52.54</v>
      </c>
      <c r="Q14">
        <v>34.96</v>
      </c>
      <c r="R14">
        <v>80.36</v>
      </c>
      <c r="S14">
        <v>13.34</v>
      </c>
      <c r="T14">
        <v>31.14</v>
      </c>
      <c r="U14">
        <v>45.61</v>
      </c>
      <c r="V14">
        <v>57.23</v>
      </c>
      <c r="W14">
        <v>65.16</v>
      </c>
      <c r="X14">
        <v>14.46</v>
      </c>
      <c r="Y14">
        <v>19.84</v>
      </c>
      <c r="Z14">
        <v>13.67</v>
      </c>
      <c r="AA14">
        <v>63.1</v>
      </c>
      <c r="AB14">
        <v>56.02</v>
      </c>
      <c r="AC14">
        <v>28.19</v>
      </c>
      <c r="AD14">
        <v>54.73</v>
      </c>
      <c r="AE14">
        <v>78.790000000000006</v>
      </c>
      <c r="AG14" s="108">
        <v>39783</v>
      </c>
      <c r="AH14">
        <v>0.03</v>
      </c>
    </row>
    <row r="15" spans="1:36">
      <c r="A15" s="1">
        <v>39722</v>
      </c>
      <c r="B15">
        <v>968.75</v>
      </c>
      <c r="C15">
        <v>107.59</v>
      </c>
      <c r="D15">
        <v>26.56</v>
      </c>
      <c r="E15">
        <v>50.08</v>
      </c>
      <c r="F15">
        <v>23.53</v>
      </c>
      <c r="G15">
        <v>13.62</v>
      </c>
      <c r="H15">
        <v>71.86</v>
      </c>
      <c r="I15">
        <v>37.979999999999997</v>
      </c>
      <c r="J15">
        <v>12.2</v>
      </c>
      <c r="K15">
        <v>25.53</v>
      </c>
      <c r="L15">
        <v>2.19</v>
      </c>
      <c r="M15">
        <v>20.49</v>
      </c>
      <c r="N15">
        <v>18.34</v>
      </c>
      <c r="O15">
        <v>91.56</v>
      </c>
      <c r="P15">
        <v>56.03</v>
      </c>
      <c r="Q15">
        <v>37.93</v>
      </c>
      <c r="R15">
        <v>91.05</v>
      </c>
      <c r="S15">
        <v>15.37</v>
      </c>
      <c r="T15">
        <v>40.57</v>
      </c>
      <c r="U15">
        <v>42.52</v>
      </c>
      <c r="V15">
        <v>55.93</v>
      </c>
      <c r="W15">
        <v>62.1</v>
      </c>
      <c r="X15">
        <v>17.12</v>
      </c>
      <c r="Y15">
        <v>21.77</v>
      </c>
      <c r="Z15">
        <v>14.65</v>
      </c>
      <c r="AA15">
        <v>76.09</v>
      </c>
      <c r="AB15">
        <v>50.88</v>
      </c>
      <c r="AC15">
        <v>32.909999999999997</v>
      </c>
      <c r="AD15">
        <v>54.66</v>
      </c>
      <c r="AE15">
        <v>72.45</v>
      </c>
      <c r="AG15" s="108">
        <v>39814</v>
      </c>
      <c r="AH15">
        <v>0.13</v>
      </c>
    </row>
    <row r="16" spans="1:36">
      <c r="A16" s="1">
        <v>39693</v>
      </c>
      <c r="B16">
        <v>1166.3599999999999</v>
      </c>
      <c r="C16">
        <v>113.66</v>
      </c>
      <c r="D16">
        <v>34.049999999999997</v>
      </c>
      <c r="E16">
        <v>54.79</v>
      </c>
      <c r="F16">
        <v>34.08</v>
      </c>
      <c r="G16">
        <v>20.21</v>
      </c>
      <c r="H16">
        <v>79.45</v>
      </c>
      <c r="I16">
        <v>72.790000000000006</v>
      </c>
      <c r="J16">
        <v>16.48</v>
      </c>
      <c r="K16">
        <v>30.24</v>
      </c>
      <c r="L16">
        <v>5.2</v>
      </c>
      <c r="M16">
        <v>24.28</v>
      </c>
      <c r="N16">
        <v>23.96</v>
      </c>
      <c r="O16">
        <v>126.32</v>
      </c>
      <c r="P16">
        <v>76.77</v>
      </c>
      <c r="Q16">
        <v>45.82</v>
      </c>
      <c r="R16">
        <v>114.55</v>
      </c>
      <c r="S16">
        <v>17.96</v>
      </c>
      <c r="T16">
        <v>45.58</v>
      </c>
      <c r="U16">
        <v>51.03</v>
      </c>
      <c r="V16">
        <v>59.57</v>
      </c>
      <c r="W16">
        <v>65.97</v>
      </c>
      <c r="X16">
        <v>22.26</v>
      </c>
      <c r="Y16">
        <v>26.02</v>
      </c>
      <c r="Z16">
        <v>18</v>
      </c>
      <c r="AA16">
        <v>85.8</v>
      </c>
      <c r="AB16">
        <v>60.63</v>
      </c>
      <c r="AC16">
        <v>36.270000000000003</v>
      </c>
      <c r="AD16">
        <v>58.66</v>
      </c>
      <c r="AE16">
        <v>75.91</v>
      </c>
      <c r="AG16" s="108">
        <v>39845</v>
      </c>
      <c r="AH16">
        <v>0.3</v>
      </c>
    </row>
    <row r="17" spans="1:34">
      <c r="A17" s="1">
        <v>39661</v>
      </c>
      <c r="B17">
        <v>1282.83</v>
      </c>
      <c r="C17">
        <v>169.53</v>
      </c>
      <c r="D17">
        <v>38.130000000000003</v>
      </c>
      <c r="E17">
        <v>62.64</v>
      </c>
      <c r="F17">
        <v>29.72</v>
      </c>
      <c r="G17">
        <v>18.71</v>
      </c>
      <c r="H17">
        <v>83.15</v>
      </c>
      <c r="I17">
        <v>84.87</v>
      </c>
      <c r="J17">
        <v>21.73</v>
      </c>
      <c r="K17">
        <v>31.87</v>
      </c>
      <c r="L17">
        <v>4.46</v>
      </c>
      <c r="M17">
        <v>26.55</v>
      </c>
      <c r="N17">
        <v>26.06</v>
      </c>
      <c r="O17">
        <v>161.82</v>
      </c>
      <c r="P17">
        <v>74.75</v>
      </c>
      <c r="Q17">
        <v>46.41</v>
      </c>
      <c r="R17">
        <v>119.22</v>
      </c>
      <c r="S17">
        <v>21.92</v>
      </c>
      <c r="T17">
        <v>37.57</v>
      </c>
      <c r="U17">
        <v>49.89</v>
      </c>
      <c r="V17">
        <v>59.86</v>
      </c>
      <c r="W17">
        <v>69.150000000000006</v>
      </c>
      <c r="X17">
        <v>39.520000000000003</v>
      </c>
      <c r="Y17">
        <v>26.6</v>
      </c>
      <c r="Z17">
        <v>24.29</v>
      </c>
      <c r="AA17">
        <v>89.59</v>
      </c>
      <c r="AB17">
        <v>61.82</v>
      </c>
      <c r="AC17">
        <v>29.26</v>
      </c>
      <c r="AD17">
        <v>57.85</v>
      </c>
      <c r="AE17">
        <v>78.209999999999994</v>
      </c>
      <c r="AG17" s="108">
        <v>39873</v>
      </c>
      <c r="AH17">
        <v>0.21</v>
      </c>
    </row>
    <row r="18" spans="1:34">
      <c r="A18" s="1">
        <v>39630</v>
      </c>
      <c r="B18">
        <v>1267.3800000000001</v>
      </c>
      <c r="C18">
        <v>158.94999999999999</v>
      </c>
      <c r="D18">
        <v>35.67</v>
      </c>
      <c r="E18">
        <v>58.03</v>
      </c>
      <c r="F18">
        <v>31.4</v>
      </c>
      <c r="G18">
        <v>18.41</v>
      </c>
      <c r="H18">
        <v>80.849999999999994</v>
      </c>
      <c r="I18">
        <v>92.18</v>
      </c>
      <c r="J18">
        <v>24.57</v>
      </c>
      <c r="K18">
        <v>29.9</v>
      </c>
      <c r="L18">
        <v>4.8</v>
      </c>
      <c r="M18">
        <v>26.4</v>
      </c>
      <c r="N18">
        <v>26.23</v>
      </c>
      <c r="O18">
        <v>181.62</v>
      </c>
      <c r="P18">
        <v>77.45</v>
      </c>
      <c r="Q18">
        <v>44.32</v>
      </c>
      <c r="R18">
        <v>124.85</v>
      </c>
      <c r="S18">
        <v>21.14</v>
      </c>
      <c r="T18">
        <v>39.659999999999997</v>
      </c>
      <c r="U18">
        <v>49.35</v>
      </c>
      <c r="V18">
        <v>57.38</v>
      </c>
      <c r="W18">
        <v>67.5</v>
      </c>
      <c r="X18">
        <v>38.21</v>
      </c>
      <c r="Y18">
        <v>24.97</v>
      </c>
      <c r="Z18">
        <v>26.36</v>
      </c>
      <c r="AA18">
        <v>86.05</v>
      </c>
      <c r="AB18">
        <v>60.38</v>
      </c>
      <c r="AC18">
        <v>28.94</v>
      </c>
      <c r="AD18">
        <v>57.18</v>
      </c>
      <c r="AE18">
        <v>78.22</v>
      </c>
      <c r="AG18" s="108">
        <v>39904</v>
      </c>
      <c r="AH18">
        <v>0.16</v>
      </c>
    </row>
    <row r="19" spans="1:34">
      <c r="A19" s="1">
        <v>39601</v>
      </c>
      <c r="B19">
        <v>1280</v>
      </c>
      <c r="C19">
        <v>167.44</v>
      </c>
      <c r="D19">
        <v>36.04</v>
      </c>
      <c r="E19">
        <v>62.4</v>
      </c>
      <c r="F19">
        <v>22.78</v>
      </c>
      <c r="G19">
        <v>16.23</v>
      </c>
      <c r="H19">
        <v>94.78</v>
      </c>
      <c r="I19">
        <v>85.35</v>
      </c>
      <c r="J19">
        <v>21.88</v>
      </c>
      <c r="K19">
        <v>30.74</v>
      </c>
      <c r="L19">
        <v>4.8099999999999996</v>
      </c>
      <c r="M19">
        <v>26.69</v>
      </c>
      <c r="N19">
        <v>24.75</v>
      </c>
      <c r="O19">
        <v>172.27</v>
      </c>
      <c r="P19">
        <v>72</v>
      </c>
      <c r="Q19">
        <v>43.73</v>
      </c>
      <c r="R19">
        <v>115.63</v>
      </c>
      <c r="S19">
        <v>20.46</v>
      </c>
      <c r="T19">
        <v>33.119999999999997</v>
      </c>
      <c r="U19">
        <v>49.81</v>
      </c>
      <c r="V19">
        <v>53.95</v>
      </c>
      <c r="W19">
        <v>66.739999999999995</v>
      </c>
      <c r="X19">
        <v>34.659999999999997</v>
      </c>
      <c r="Y19">
        <v>26.71</v>
      </c>
      <c r="Z19">
        <v>23.64</v>
      </c>
      <c r="AA19">
        <v>94</v>
      </c>
      <c r="AB19">
        <v>58.84</v>
      </c>
      <c r="AC19">
        <v>22.71</v>
      </c>
      <c r="AD19">
        <v>54.82</v>
      </c>
      <c r="AE19">
        <v>85.71</v>
      </c>
      <c r="AG19" s="108">
        <v>39934</v>
      </c>
      <c r="AH19">
        <v>0.18</v>
      </c>
    </row>
    <row r="20" spans="1:34">
      <c r="A20" s="1">
        <v>39569</v>
      </c>
      <c r="B20">
        <v>1400.38</v>
      </c>
      <c r="C20">
        <v>188.75</v>
      </c>
      <c r="D20">
        <v>44.35</v>
      </c>
      <c r="E20">
        <v>78.59</v>
      </c>
      <c r="F20">
        <v>31.84</v>
      </c>
      <c r="G20">
        <v>21.2</v>
      </c>
      <c r="H20">
        <v>94.8</v>
      </c>
      <c r="I20">
        <v>106.47</v>
      </c>
      <c r="J20">
        <v>23.06</v>
      </c>
      <c r="K20">
        <v>33.1</v>
      </c>
      <c r="L20">
        <v>6.8</v>
      </c>
      <c r="M20">
        <v>28.73</v>
      </c>
      <c r="N20">
        <v>28.17</v>
      </c>
      <c r="O20">
        <v>173.76</v>
      </c>
      <c r="P20">
        <v>79.05</v>
      </c>
      <c r="Q20">
        <v>46.47</v>
      </c>
      <c r="R20">
        <v>126.27</v>
      </c>
      <c r="S20">
        <v>22.08</v>
      </c>
      <c r="T20">
        <v>41.5</v>
      </c>
      <c r="U20">
        <v>54.51</v>
      </c>
      <c r="V20">
        <v>56.56</v>
      </c>
      <c r="W20">
        <v>74.38</v>
      </c>
      <c r="X20">
        <v>42.5</v>
      </c>
      <c r="Y20">
        <v>27.5</v>
      </c>
      <c r="Z20">
        <v>27.41</v>
      </c>
      <c r="AA20">
        <v>102.05</v>
      </c>
      <c r="AB20">
        <v>67.98</v>
      </c>
      <c r="AC20">
        <v>26.36</v>
      </c>
      <c r="AD20">
        <v>56.32</v>
      </c>
      <c r="AE20">
        <v>86.32</v>
      </c>
      <c r="AG20" s="108">
        <v>39965</v>
      </c>
      <c r="AH20">
        <v>0.18</v>
      </c>
    </row>
    <row r="21" spans="1:34">
      <c r="A21" s="1">
        <v>39539</v>
      </c>
      <c r="B21">
        <v>1385.59</v>
      </c>
      <c r="C21">
        <v>173.95</v>
      </c>
      <c r="D21">
        <v>45.95</v>
      </c>
      <c r="E21">
        <v>80.2</v>
      </c>
      <c r="F21">
        <v>35.14</v>
      </c>
      <c r="G21">
        <v>24.16</v>
      </c>
      <c r="H21">
        <v>91.32</v>
      </c>
      <c r="I21">
        <v>119.44</v>
      </c>
      <c r="J21">
        <v>18.63</v>
      </c>
      <c r="K21">
        <v>31.95</v>
      </c>
      <c r="L21">
        <v>8.26</v>
      </c>
      <c r="M21">
        <v>28.32</v>
      </c>
      <c r="N21">
        <v>29.99</v>
      </c>
      <c r="O21">
        <v>188.49</v>
      </c>
      <c r="P21">
        <v>80.62</v>
      </c>
      <c r="Q21">
        <v>45.77</v>
      </c>
      <c r="R21">
        <v>117.27</v>
      </c>
      <c r="S21">
        <v>21.08</v>
      </c>
      <c r="T21">
        <v>45.99</v>
      </c>
      <c r="U21">
        <v>56.04</v>
      </c>
      <c r="V21">
        <v>56.81</v>
      </c>
      <c r="W21">
        <v>73.27</v>
      </c>
      <c r="X21">
        <v>46.69</v>
      </c>
      <c r="Y21">
        <v>27.59</v>
      </c>
      <c r="Z21">
        <v>28.26</v>
      </c>
      <c r="AA21">
        <v>101.5</v>
      </c>
      <c r="AB21">
        <v>68.87</v>
      </c>
      <c r="AC21">
        <v>28.16</v>
      </c>
      <c r="AD21">
        <v>56.32</v>
      </c>
      <c r="AE21">
        <v>90.11</v>
      </c>
      <c r="AG21" s="108">
        <v>39995</v>
      </c>
      <c r="AH21">
        <v>0.18</v>
      </c>
    </row>
    <row r="22" spans="1:34">
      <c r="A22" s="1">
        <v>39510</v>
      </c>
      <c r="B22">
        <v>1322.7</v>
      </c>
      <c r="C22">
        <v>143.5</v>
      </c>
      <c r="D22">
        <v>41.67</v>
      </c>
      <c r="E22">
        <v>70.290000000000006</v>
      </c>
      <c r="F22">
        <v>35.49</v>
      </c>
      <c r="G22">
        <v>20.48</v>
      </c>
      <c r="H22">
        <v>81.069999999999993</v>
      </c>
      <c r="I22">
        <v>113.05</v>
      </c>
      <c r="J22">
        <v>19.920000000000002</v>
      </c>
      <c r="K22">
        <v>30.92</v>
      </c>
      <c r="L22">
        <v>5.72</v>
      </c>
      <c r="M22">
        <v>27.14</v>
      </c>
      <c r="N22">
        <v>33.94</v>
      </c>
      <c r="O22">
        <v>162.6</v>
      </c>
      <c r="P22">
        <v>76.45</v>
      </c>
      <c r="Q22">
        <v>45.09</v>
      </c>
      <c r="R22">
        <v>111.87</v>
      </c>
      <c r="S22">
        <v>20.059999999999999</v>
      </c>
      <c r="T22">
        <v>41.12</v>
      </c>
      <c r="U22">
        <v>57.94</v>
      </c>
      <c r="V22">
        <v>53.17</v>
      </c>
      <c r="W22">
        <v>75.41</v>
      </c>
      <c r="X22">
        <v>43.66</v>
      </c>
      <c r="Y22">
        <v>27.45</v>
      </c>
      <c r="Z22">
        <v>29.91</v>
      </c>
      <c r="AA22">
        <v>100.89</v>
      </c>
      <c r="AB22">
        <v>69.45</v>
      </c>
      <c r="AC22">
        <v>27.55</v>
      </c>
      <c r="AD22">
        <v>51.17</v>
      </c>
      <c r="AE22">
        <v>81.89</v>
      </c>
      <c r="AG22" s="108">
        <v>40026</v>
      </c>
      <c r="AH22">
        <v>0.17</v>
      </c>
    </row>
    <row r="23" spans="1:34">
      <c r="A23" s="1">
        <v>39479</v>
      </c>
      <c r="B23">
        <v>1330.63</v>
      </c>
      <c r="C23">
        <v>125.02</v>
      </c>
      <c r="D23">
        <v>40.32</v>
      </c>
      <c r="E23">
        <v>78.25</v>
      </c>
      <c r="F23">
        <v>36.590000000000003</v>
      </c>
      <c r="G23">
        <v>22.67</v>
      </c>
      <c r="H23">
        <v>82.3</v>
      </c>
      <c r="I23">
        <v>110.96</v>
      </c>
      <c r="J23">
        <v>19.899999999999999</v>
      </c>
      <c r="K23">
        <v>31.93</v>
      </c>
      <c r="L23">
        <v>6.53</v>
      </c>
      <c r="M23">
        <v>27.28</v>
      </c>
      <c r="N23">
        <v>30.39</v>
      </c>
      <c r="O23">
        <v>166.77</v>
      </c>
      <c r="P23">
        <v>68.19</v>
      </c>
      <c r="Q23">
        <v>47.09</v>
      </c>
      <c r="R23">
        <v>110.62</v>
      </c>
      <c r="S23">
        <v>18.91</v>
      </c>
      <c r="T23">
        <v>38.92</v>
      </c>
      <c r="U23">
        <v>55.29</v>
      </c>
      <c r="V23">
        <v>51.59</v>
      </c>
      <c r="W23">
        <v>74.7</v>
      </c>
      <c r="X23">
        <v>40.24</v>
      </c>
      <c r="Y23">
        <v>26.31</v>
      </c>
      <c r="Z23">
        <v>33.840000000000003</v>
      </c>
      <c r="AA23">
        <v>108.55</v>
      </c>
      <c r="AB23">
        <v>66.81</v>
      </c>
      <c r="AC23">
        <v>27.67</v>
      </c>
      <c r="AD23">
        <v>47.94</v>
      </c>
      <c r="AE23">
        <v>84.24</v>
      </c>
      <c r="AG23" s="108">
        <v>40057</v>
      </c>
      <c r="AH23">
        <v>0.12</v>
      </c>
    </row>
    <row r="24" spans="1:34">
      <c r="A24" s="1">
        <v>39449</v>
      </c>
      <c r="B24">
        <v>1378.55</v>
      </c>
      <c r="C24">
        <v>135.36000000000001</v>
      </c>
      <c r="D24">
        <v>46.83</v>
      </c>
      <c r="E24">
        <v>78.23</v>
      </c>
      <c r="F24">
        <v>40.65</v>
      </c>
      <c r="G24">
        <v>26.94</v>
      </c>
      <c r="H24">
        <v>78.5</v>
      </c>
      <c r="I24">
        <v>112.83</v>
      </c>
      <c r="J24">
        <v>20.04</v>
      </c>
      <c r="K24">
        <v>29.4</v>
      </c>
      <c r="L24">
        <v>6.64</v>
      </c>
      <c r="M24">
        <v>27.88</v>
      </c>
      <c r="N24">
        <v>32.14</v>
      </c>
      <c r="O24">
        <v>196.18</v>
      </c>
      <c r="P24">
        <v>68.25</v>
      </c>
      <c r="Q24">
        <v>43.1</v>
      </c>
      <c r="R24">
        <v>103.67</v>
      </c>
      <c r="S24">
        <v>19.86</v>
      </c>
      <c r="T24">
        <v>45.38</v>
      </c>
      <c r="U24">
        <v>55.8</v>
      </c>
      <c r="V24">
        <v>50.74</v>
      </c>
      <c r="W24">
        <v>75.42</v>
      </c>
      <c r="X24">
        <v>47.14</v>
      </c>
      <c r="Y24">
        <v>31.41</v>
      </c>
      <c r="Z24">
        <v>34.47</v>
      </c>
      <c r="AA24">
        <v>108.32</v>
      </c>
      <c r="AB24">
        <v>68.97</v>
      </c>
      <c r="AC24">
        <v>31.93</v>
      </c>
      <c r="AD24">
        <v>49.05</v>
      </c>
      <c r="AE24">
        <v>82.62</v>
      </c>
      <c r="AH24">
        <f>AVERAGE(AH3:AH23)/100</f>
        <v>8.5761904761904803E-3</v>
      </c>
    </row>
    <row r="25" spans="1:34">
      <c r="A25" s="1">
        <v>39419</v>
      </c>
      <c r="B25">
        <v>1468.36</v>
      </c>
      <c r="C25">
        <v>198.08</v>
      </c>
      <c r="D25">
        <v>49.41</v>
      </c>
      <c r="E25">
        <v>82.26</v>
      </c>
      <c r="F25">
        <v>37.99</v>
      </c>
      <c r="G25">
        <v>27.83</v>
      </c>
      <c r="H25">
        <v>88</v>
      </c>
      <c r="I25">
        <v>129.41</v>
      </c>
      <c r="J25">
        <v>24.51</v>
      </c>
      <c r="K25">
        <v>31.8</v>
      </c>
      <c r="L25">
        <v>6.73</v>
      </c>
      <c r="M25">
        <v>29.4</v>
      </c>
      <c r="N25">
        <v>33.69</v>
      </c>
      <c r="O25">
        <v>211.05</v>
      </c>
      <c r="P25">
        <v>75.86</v>
      </c>
      <c r="Q25">
        <v>49.77</v>
      </c>
      <c r="R25">
        <v>104.63</v>
      </c>
      <c r="S25">
        <v>25.1</v>
      </c>
      <c r="T25">
        <v>41.43</v>
      </c>
      <c r="U25">
        <v>58.04</v>
      </c>
      <c r="V25">
        <v>55.79</v>
      </c>
      <c r="W25">
        <v>79.84</v>
      </c>
      <c r="X25">
        <v>50.44</v>
      </c>
      <c r="Y25">
        <v>34.299999999999997</v>
      </c>
      <c r="Z25">
        <v>36.07</v>
      </c>
      <c r="AA25">
        <v>106.17</v>
      </c>
      <c r="AB25">
        <v>66.84</v>
      </c>
      <c r="AC25">
        <v>28.29</v>
      </c>
      <c r="AD25">
        <v>45.95</v>
      </c>
      <c r="AE25">
        <v>90.32</v>
      </c>
    </row>
    <row r="26" spans="1:34">
      <c r="A26" s="1">
        <v>39387</v>
      </c>
      <c r="B26">
        <v>1481.14</v>
      </c>
      <c r="C26">
        <v>182.22</v>
      </c>
      <c r="D26">
        <v>56.02</v>
      </c>
      <c r="E26">
        <v>87.03</v>
      </c>
      <c r="F26">
        <v>41.86</v>
      </c>
      <c r="G26">
        <v>31.48</v>
      </c>
      <c r="H26">
        <v>82.76</v>
      </c>
      <c r="I26">
        <v>131.75</v>
      </c>
      <c r="J26">
        <v>24.54</v>
      </c>
      <c r="K26">
        <v>32.31</v>
      </c>
      <c r="L26">
        <v>7.51</v>
      </c>
      <c r="M26">
        <v>29.64</v>
      </c>
      <c r="N26">
        <v>34.51</v>
      </c>
      <c r="O26">
        <v>222.42</v>
      </c>
      <c r="P26">
        <v>77.48</v>
      </c>
      <c r="Q26">
        <v>50.36</v>
      </c>
      <c r="R26">
        <v>101.8</v>
      </c>
      <c r="S26">
        <v>24.55</v>
      </c>
      <c r="T26">
        <v>43.3</v>
      </c>
      <c r="U26">
        <v>58.74</v>
      </c>
      <c r="V26">
        <v>55.37</v>
      </c>
      <c r="W26">
        <v>78.83</v>
      </c>
      <c r="X26">
        <v>50.07</v>
      </c>
      <c r="Y26">
        <v>32.380000000000003</v>
      </c>
      <c r="Z26">
        <v>36.96</v>
      </c>
      <c r="AA26">
        <v>112.45</v>
      </c>
      <c r="AB26">
        <v>69.64</v>
      </c>
      <c r="AC26">
        <v>30.39</v>
      </c>
      <c r="AD26">
        <v>46.1</v>
      </c>
      <c r="AE26">
        <v>85.95</v>
      </c>
    </row>
    <row r="27" spans="1:34">
      <c r="A27" s="1">
        <v>39356</v>
      </c>
      <c r="B27">
        <v>1549.38</v>
      </c>
      <c r="C27">
        <v>189.95</v>
      </c>
      <c r="D27">
        <v>57.89</v>
      </c>
      <c r="E27">
        <v>92.39</v>
      </c>
      <c r="F27">
        <v>43.82</v>
      </c>
      <c r="G27">
        <v>39.1</v>
      </c>
      <c r="H27">
        <v>85.71</v>
      </c>
      <c r="I27">
        <v>133.76</v>
      </c>
      <c r="J27">
        <v>30.6</v>
      </c>
      <c r="K27">
        <v>33.75</v>
      </c>
      <c r="L27">
        <v>8.8699999999999992</v>
      </c>
      <c r="M27">
        <v>30.72</v>
      </c>
      <c r="N27">
        <v>37.090000000000003</v>
      </c>
      <c r="O27">
        <v>243.31</v>
      </c>
      <c r="P27">
        <v>89.28</v>
      </c>
      <c r="Q27">
        <v>50.87</v>
      </c>
      <c r="R27">
        <v>111.99</v>
      </c>
      <c r="S27">
        <v>25.22</v>
      </c>
      <c r="T27">
        <v>44.61</v>
      </c>
      <c r="U27">
        <v>58.1</v>
      </c>
      <c r="V27">
        <v>55.13</v>
      </c>
      <c r="W27">
        <v>81.290000000000006</v>
      </c>
      <c r="X27">
        <v>63.88</v>
      </c>
      <c r="Y27">
        <v>35.35</v>
      </c>
      <c r="Z27">
        <v>37.32</v>
      </c>
      <c r="AA27">
        <v>114.44</v>
      </c>
      <c r="AB27">
        <v>70.58</v>
      </c>
      <c r="AC27">
        <v>31.57</v>
      </c>
      <c r="AD27">
        <v>43.51</v>
      </c>
      <c r="AE27">
        <v>88.34</v>
      </c>
    </row>
    <row r="28" spans="1:34">
      <c r="A28" s="1">
        <v>39329</v>
      </c>
      <c r="B28">
        <v>1526.75</v>
      </c>
      <c r="C28">
        <v>153.47</v>
      </c>
      <c r="D28">
        <v>56.25</v>
      </c>
      <c r="E28">
        <v>98.39</v>
      </c>
      <c r="F28">
        <v>45.62</v>
      </c>
      <c r="G28">
        <v>43.55</v>
      </c>
      <c r="H28">
        <v>87.65</v>
      </c>
      <c r="I28">
        <v>128.38999999999999</v>
      </c>
      <c r="J28">
        <v>27.6</v>
      </c>
      <c r="K28">
        <v>33.520000000000003</v>
      </c>
      <c r="L28">
        <v>8.49</v>
      </c>
      <c r="M28">
        <v>30.11</v>
      </c>
      <c r="N28">
        <v>37.31</v>
      </c>
      <c r="O28">
        <v>212.38</v>
      </c>
      <c r="P28">
        <v>83.08</v>
      </c>
      <c r="Q28">
        <v>49.01</v>
      </c>
      <c r="R28">
        <v>113.61</v>
      </c>
      <c r="S28">
        <v>24.24</v>
      </c>
      <c r="T28">
        <v>43.14</v>
      </c>
      <c r="U28">
        <v>54.06</v>
      </c>
      <c r="V28">
        <v>50.26</v>
      </c>
      <c r="W28">
        <v>88.08</v>
      </c>
      <c r="X28">
        <v>59.6</v>
      </c>
      <c r="Y28">
        <v>28.29</v>
      </c>
      <c r="Z28">
        <v>35.64</v>
      </c>
      <c r="AA28">
        <v>116.86</v>
      </c>
      <c r="AB28">
        <v>70.58</v>
      </c>
      <c r="AC28">
        <v>33.06</v>
      </c>
      <c r="AD28">
        <v>42.01</v>
      </c>
      <c r="AE28">
        <v>88.88</v>
      </c>
    </row>
    <row r="29" spans="1:34">
      <c r="A29" s="1">
        <v>39295</v>
      </c>
      <c r="B29">
        <v>1473.99</v>
      </c>
      <c r="C29">
        <v>138.47999999999999</v>
      </c>
      <c r="D29">
        <v>55.54</v>
      </c>
      <c r="E29">
        <v>90.62</v>
      </c>
      <c r="F29">
        <v>45.42</v>
      </c>
      <c r="G29">
        <v>43.74</v>
      </c>
      <c r="H29">
        <v>82.2</v>
      </c>
      <c r="I29">
        <v>124</v>
      </c>
      <c r="J29">
        <v>28.25</v>
      </c>
      <c r="K29">
        <v>32.75</v>
      </c>
      <c r="L29">
        <v>7.81</v>
      </c>
      <c r="M29">
        <v>29.12</v>
      </c>
      <c r="N29">
        <v>34.79</v>
      </c>
      <c r="O29">
        <v>172.47</v>
      </c>
      <c r="P29">
        <v>81.02</v>
      </c>
      <c r="Q29">
        <v>48.5</v>
      </c>
      <c r="R29">
        <v>112.54</v>
      </c>
      <c r="S29">
        <v>24.14</v>
      </c>
      <c r="T29">
        <v>41.91</v>
      </c>
      <c r="U29">
        <v>50.28</v>
      </c>
      <c r="V29">
        <v>45.44</v>
      </c>
      <c r="W29">
        <v>85.65</v>
      </c>
      <c r="X29">
        <v>59.01</v>
      </c>
      <c r="Y29">
        <v>27.59</v>
      </c>
      <c r="Z29">
        <v>30.9</v>
      </c>
      <c r="AA29">
        <v>115.68</v>
      </c>
      <c r="AB29">
        <v>70.900000000000006</v>
      </c>
      <c r="AC29">
        <v>33.909999999999997</v>
      </c>
      <c r="AD29">
        <v>41.99</v>
      </c>
      <c r="AE29">
        <v>82.32</v>
      </c>
    </row>
    <row r="30" spans="1:34">
      <c r="A30" s="1">
        <v>39265</v>
      </c>
      <c r="B30">
        <v>1455.27</v>
      </c>
      <c r="C30">
        <v>131.76</v>
      </c>
      <c r="D30">
        <v>55.46</v>
      </c>
      <c r="E30">
        <v>96.6</v>
      </c>
      <c r="F30">
        <v>42.5</v>
      </c>
      <c r="G30">
        <v>42.95</v>
      </c>
      <c r="H30">
        <v>79.3</v>
      </c>
      <c r="I30">
        <v>136.28</v>
      </c>
      <c r="J30">
        <v>27.97</v>
      </c>
      <c r="K30">
        <v>32.17</v>
      </c>
      <c r="L30">
        <v>8.51</v>
      </c>
      <c r="M30">
        <v>28.85</v>
      </c>
      <c r="N30">
        <v>34.69</v>
      </c>
      <c r="O30">
        <v>184.55</v>
      </c>
      <c r="P30">
        <v>82.78</v>
      </c>
      <c r="Q30">
        <v>45.24</v>
      </c>
      <c r="R30">
        <v>106.34</v>
      </c>
      <c r="S30">
        <v>22.04</v>
      </c>
      <c r="T30">
        <v>41.43</v>
      </c>
      <c r="U30">
        <v>48.72</v>
      </c>
      <c r="V30">
        <v>44.17</v>
      </c>
      <c r="W30">
        <v>83.24</v>
      </c>
      <c r="X30">
        <v>60.43</v>
      </c>
      <c r="Y30">
        <v>27.75</v>
      </c>
      <c r="Z30">
        <v>26.91</v>
      </c>
      <c r="AA30">
        <v>120.63</v>
      </c>
      <c r="AB30">
        <v>70.760000000000005</v>
      </c>
      <c r="AC30">
        <v>31.06</v>
      </c>
      <c r="AD30">
        <v>44</v>
      </c>
      <c r="AE30">
        <v>81.42</v>
      </c>
    </row>
    <row r="31" spans="1:34">
      <c r="A31" s="1">
        <v>39234</v>
      </c>
      <c r="B31">
        <v>1503.35</v>
      </c>
      <c r="C31">
        <v>122.04</v>
      </c>
      <c r="D31">
        <v>57.82</v>
      </c>
      <c r="E31">
        <v>89.81</v>
      </c>
      <c r="F31">
        <v>43.81</v>
      </c>
      <c r="G31">
        <v>47.31</v>
      </c>
      <c r="H31">
        <v>78.349999999999994</v>
      </c>
      <c r="I31">
        <v>144.74</v>
      </c>
      <c r="J31">
        <v>28.55</v>
      </c>
      <c r="K31">
        <v>33.28</v>
      </c>
      <c r="L31">
        <v>9.42</v>
      </c>
      <c r="M31">
        <v>29.63</v>
      </c>
      <c r="N31">
        <v>34.270000000000003</v>
      </c>
      <c r="O31">
        <v>212.01</v>
      </c>
      <c r="P31">
        <v>81.55</v>
      </c>
      <c r="Q31">
        <v>43.85</v>
      </c>
      <c r="R31">
        <v>101.15</v>
      </c>
      <c r="S31">
        <v>22.15</v>
      </c>
      <c r="T31">
        <v>45.26</v>
      </c>
      <c r="U31">
        <v>48.91</v>
      </c>
      <c r="V31">
        <v>46.84</v>
      </c>
      <c r="W31">
        <v>81.25</v>
      </c>
      <c r="X31">
        <v>65.62</v>
      </c>
      <c r="Y31">
        <v>28.21</v>
      </c>
      <c r="Z31">
        <v>26.41</v>
      </c>
      <c r="AA31">
        <v>125.88</v>
      </c>
      <c r="AB31">
        <v>68.22</v>
      </c>
      <c r="AC31">
        <v>32.35</v>
      </c>
      <c r="AD31">
        <v>46.07</v>
      </c>
      <c r="AE31">
        <v>80.23</v>
      </c>
    </row>
    <row r="32" spans="1:34">
      <c r="A32" s="1">
        <v>39203</v>
      </c>
      <c r="B32">
        <v>1530.62</v>
      </c>
      <c r="C32">
        <v>121.19</v>
      </c>
      <c r="D32">
        <v>61.42</v>
      </c>
      <c r="E32">
        <v>93.95</v>
      </c>
      <c r="F32">
        <v>45.44</v>
      </c>
      <c r="G32">
        <v>50.26</v>
      </c>
      <c r="H32">
        <v>75.790000000000006</v>
      </c>
      <c r="I32">
        <v>152.1</v>
      </c>
      <c r="J32">
        <v>26.91</v>
      </c>
      <c r="K32">
        <v>34.54</v>
      </c>
      <c r="L32">
        <v>8.34</v>
      </c>
      <c r="M32">
        <v>29.98</v>
      </c>
      <c r="N32">
        <v>33.4</v>
      </c>
      <c r="O32">
        <v>225.77</v>
      </c>
      <c r="P32">
        <v>82.67</v>
      </c>
      <c r="Q32">
        <v>44.84</v>
      </c>
      <c r="R32">
        <v>102.45</v>
      </c>
      <c r="S32">
        <v>20.69</v>
      </c>
      <c r="T32">
        <v>48.42</v>
      </c>
      <c r="U32">
        <v>49.21</v>
      </c>
      <c r="V32">
        <v>46.64</v>
      </c>
      <c r="W32">
        <v>82.34</v>
      </c>
      <c r="X32">
        <v>66.53</v>
      </c>
      <c r="Y32">
        <v>29.37</v>
      </c>
      <c r="Z32">
        <v>25.73</v>
      </c>
      <c r="AA32">
        <v>120.76</v>
      </c>
      <c r="AB32">
        <v>67.260000000000005</v>
      </c>
      <c r="AC32">
        <v>33.200000000000003</v>
      </c>
      <c r="AD32">
        <v>45.58</v>
      </c>
      <c r="AE32">
        <v>79.55</v>
      </c>
    </row>
    <row r="33" spans="1:31">
      <c r="A33" s="1">
        <v>39174</v>
      </c>
      <c r="B33">
        <v>1482.37</v>
      </c>
      <c r="C33">
        <v>99.8</v>
      </c>
      <c r="D33">
        <v>57.34</v>
      </c>
      <c r="E33">
        <v>86.54</v>
      </c>
      <c r="F33">
        <v>45.12</v>
      </c>
      <c r="G33">
        <v>48.96</v>
      </c>
      <c r="H33">
        <v>71.83</v>
      </c>
      <c r="I33">
        <v>153.55000000000001</v>
      </c>
      <c r="J33">
        <v>25.21</v>
      </c>
      <c r="K33">
        <v>34.1</v>
      </c>
      <c r="L33">
        <v>8.0399999999999991</v>
      </c>
      <c r="M33">
        <v>29.16</v>
      </c>
      <c r="N33">
        <v>32.76</v>
      </c>
      <c r="O33">
        <v>213.83</v>
      </c>
      <c r="P33">
        <v>81.33</v>
      </c>
      <c r="Q33">
        <v>41.34</v>
      </c>
      <c r="R33">
        <v>97.85</v>
      </c>
      <c r="S33">
        <v>19.96</v>
      </c>
      <c r="T33">
        <v>48.67</v>
      </c>
      <c r="U33">
        <v>48.47</v>
      </c>
      <c r="V33">
        <v>44.55</v>
      </c>
      <c r="W33">
        <v>77.05</v>
      </c>
      <c r="X33">
        <v>65.72</v>
      </c>
      <c r="Y33">
        <v>28.56</v>
      </c>
      <c r="Z33">
        <v>23.2</v>
      </c>
      <c r="AA33">
        <v>121.42</v>
      </c>
      <c r="AB33">
        <v>65.430000000000007</v>
      </c>
      <c r="AC33">
        <v>32.76</v>
      </c>
      <c r="AD33">
        <v>45.68</v>
      </c>
      <c r="AE33">
        <v>75.599999999999994</v>
      </c>
    </row>
    <row r="34" spans="1:31">
      <c r="A34" s="1">
        <v>39142</v>
      </c>
      <c r="B34">
        <v>1420.86</v>
      </c>
      <c r="C34">
        <v>92.91</v>
      </c>
      <c r="D34">
        <v>53.16</v>
      </c>
      <c r="E34">
        <v>82.73</v>
      </c>
      <c r="F34">
        <v>45.22</v>
      </c>
      <c r="G34">
        <v>46.88</v>
      </c>
      <c r="H34">
        <v>68.290000000000006</v>
      </c>
      <c r="I34">
        <v>134.54</v>
      </c>
      <c r="J34">
        <v>23.21</v>
      </c>
      <c r="K34">
        <v>33.56</v>
      </c>
      <c r="L34">
        <v>7.89</v>
      </c>
      <c r="M34">
        <v>28.19</v>
      </c>
      <c r="N34">
        <v>31.42</v>
      </c>
      <c r="O34">
        <v>201.79</v>
      </c>
      <c r="P34">
        <v>77.319999999999993</v>
      </c>
      <c r="Q34">
        <v>39.380000000000003</v>
      </c>
      <c r="R34">
        <v>90.24</v>
      </c>
      <c r="S34">
        <v>17.760000000000002</v>
      </c>
      <c r="T34">
        <v>44.88</v>
      </c>
      <c r="U34">
        <v>44.58</v>
      </c>
      <c r="V34">
        <v>41.57</v>
      </c>
      <c r="W34">
        <v>71.150000000000006</v>
      </c>
      <c r="X34">
        <v>61.41</v>
      </c>
      <c r="Y34">
        <v>26.59</v>
      </c>
      <c r="Z34">
        <v>21.06</v>
      </c>
      <c r="AA34">
        <v>128.16</v>
      </c>
      <c r="AB34">
        <v>65.13</v>
      </c>
      <c r="AC34">
        <v>31.43</v>
      </c>
      <c r="AD34">
        <v>44.75</v>
      </c>
      <c r="AE34">
        <v>71.849999999999994</v>
      </c>
    </row>
    <row r="35" spans="1:31">
      <c r="A35" s="1">
        <v>39114</v>
      </c>
      <c r="B35">
        <v>1406.82</v>
      </c>
      <c r="C35">
        <v>84.61</v>
      </c>
      <c r="D35">
        <v>53.61</v>
      </c>
      <c r="E35">
        <v>81.19</v>
      </c>
      <c r="F35">
        <v>45.05</v>
      </c>
      <c r="G35">
        <v>46</v>
      </c>
      <c r="H35">
        <v>63.27</v>
      </c>
      <c r="I35">
        <v>131.31</v>
      </c>
      <c r="J35">
        <v>22.85</v>
      </c>
      <c r="K35">
        <v>33.380000000000003</v>
      </c>
      <c r="L35">
        <v>7.91</v>
      </c>
      <c r="M35">
        <v>27.85</v>
      </c>
      <c r="N35">
        <v>31.02</v>
      </c>
      <c r="O35">
        <v>197.02</v>
      </c>
      <c r="P35">
        <v>75.56</v>
      </c>
      <c r="Q35">
        <v>38.53</v>
      </c>
      <c r="R35">
        <v>88.97</v>
      </c>
      <c r="S35">
        <v>18.43</v>
      </c>
      <c r="T35">
        <v>45.81</v>
      </c>
      <c r="U35">
        <v>43.05</v>
      </c>
      <c r="V35">
        <v>40.31</v>
      </c>
      <c r="W35">
        <v>68.959999999999994</v>
      </c>
      <c r="X35">
        <v>58.42</v>
      </c>
      <c r="Y35">
        <v>26.87</v>
      </c>
      <c r="Z35">
        <v>20.059999999999999</v>
      </c>
      <c r="AA35">
        <v>133.6</v>
      </c>
      <c r="AB35">
        <v>65.209999999999994</v>
      </c>
      <c r="AC35">
        <v>31.67</v>
      </c>
      <c r="AD35">
        <v>45.83</v>
      </c>
      <c r="AE35">
        <v>68.260000000000005</v>
      </c>
    </row>
    <row r="36" spans="1:31">
      <c r="A36" s="1">
        <v>39085</v>
      </c>
      <c r="B36">
        <v>1438.24</v>
      </c>
      <c r="C36">
        <v>85.73</v>
      </c>
      <c r="D36">
        <v>54.88</v>
      </c>
      <c r="E36">
        <v>83.01</v>
      </c>
      <c r="F36">
        <v>46.09</v>
      </c>
      <c r="G36">
        <v>49.85</v>
      </c>
      <c r="H36">
        <v>66.81</v>
      </c>
      <c r="I36">
        <v>142.01</v>
      </c>
      <c r="J36">
        <v>24.22</v>
      </c>
      <c r="K36">
        <v>34.28</v>
      </c>
      <c r="L36">
        <v>8.1300000000000008</v>
      </c>
      <c r="M36">
        <v>28.09</v>
      </c>
      <c r="N36">
        <v>31.79</v>
      </c>
      <c r="O36">
        <v>207.19</v>
      </c>
      <c r="P36">
        <v>79.209999999999994</v>
      </c>
      <c r="Q36">
        <v>42.37</v>
      </c>
      <c r="R36">
        <v>94.63</v>
      </c>
      <c r="S36">
        <v>19.350000000000001</v>
      </c>
      <c r="T36">
        <v>47.24</v>
      </c>
      <c r="U36">
        <v>44.15</v>
      </c>
      <c r="V36">
        <v>40.92</v>
      </c>
      <c r="W36">
        <v>68.739999999999995</v>
      </c>
      <c r="X36">
        <v>64.55</v>
      </c>
      <c r="Y36">
        <v>29.34</v>
      </c>
      <c r="Z36">
        <v>20.309999999999999</v>
      </c>
      <c r="AA36">
        <v>131.78</v>
      </c>
      <c r="AB36">
        <v>66.78</v>
      </c>
      <c r="AC36">
        <v>32.79</v>
      </c>
      <c r="AD36">
        <v>45.24</v>
      </c>
      <c r="AE36">
        <v>70.27</v>
      </c>
    </row>
    <row r="37" spans="1:31">
      <c r="A37" s="1">
        <v>39052</v>
      </c>
      <c r="B37">
        <v>1418.3</v>
      </c>
      <c r="C37">
        <v>84.84</v>
      </c>
      <c r="D37">
        <v>57.05</v>
      </c>
      <c r="E37">
        <v>82.35</v>
      </c>
      <c r="F37">
        <v>46.8</v>
      </c>
      <c r="G37">
        <v>50.36</v>
      </c>
      <c r="H37">
        <v>67.41</v>
      </c>
      <c r="I37">
        <v>133.24</v>
      </c>
      <c r="J37">
        <v>25.09</v>
      </c>
      <c r="K37">
        <v>33.4</v>
      </c>
      <c r="L37">
        <v>7.51</v>
      </c>
      <c r="M37">
        <v>27.69</v>
      </c>
      <c r="N37">
        <v>32.81</v>
      </c>
      <c r="O37">
        <v>194.35</v>
      </c>
      <c r="P37">
        <v>79.05</v>
      </c>
      <c r="Q37">
        <v>40.33</v>
      </c>
      <c r="R37">
        <v>92.73</v>
      </c>
      <c r="S37">
        <v>18.7</v>
      </c>
      <c r="T37">
        <v>44.49</v>
      </c>
      <c r="U37">
        <v>44.49</v>
      </c>
      <c r="V37">
        <v>40.9</v>
      </c>
      <c r="W37">
        <v>72.09</v>
      </c>
      <c r="X37">
        <v>63.28</v>
      </c>
      <c r="Y37">
        <v>28.39</v>
      </c>
      <c r="Z37">
        <v>18.670000000000002</v>
      </c>
      <c r="AA37">
        <v>134.31</v>
      </c>
      <c r="AB37">
        <v>69.27</v>
      </c>
      <c r="AC37">
        <v>32.200000000000003</v>
      </c>
      <c r="AD37">
        <v>43.81</v>
      </c>
      <c r="AE37">
        <v>72.67</v>
      </c>
    </row>
    <row r="38" spans="1:31">
      <c r="A38" s="1">
        <v>39022</v>
      </c>
      <c r="B38">
        <v>1400.63</v>
      </c>
      <c r="C38">
        <v>91.66</v>
      </c>
      <c r="D38">
        <v>55.21</v>
      </c>
      <c r="E38">
        <v>82.06</v>
      </c>
      <c r="F38">
        <v>47.2</v>
      </c>
      <c r="G38">
        <v>44.84</v>
      </c>
      <c r="H38">
        <v>66.3</v>
      </c>
      <c r="I38">
        <v>129.36000000000001</v>
      </c>
      <c r="J38">
        <v>27.24</v>
      </c>
      <c r="K38">
        <v>31.92</v>
      </c>
      <c r="L38">
        <v>8.1300000000000008</v>
      </c>
      <c r="M38">
        <v>27.36</v>
      </c>
      <c r="N38">
        <v>30.88</v>
      </c>
      <c r="O38">
        <v>189.92</v>
      </c>
      <c r="P38">
        <v>80.209999999999994</v>
      </c>
      <c r="Q38">
        <v>38.56</v>
      </c>
      <c r="R38">
        <v>87.73</v>
      </c>
      <c r="S38">
        <v>19.760000000000002</v>
      </c>
      <c r="T38">
        <v>42.63</v>
      </c>
      <c r="U38">
        <v>43.18</v>
      </c>
      <c r="V38">
        <v>38.729999999999997</v>
      </c>
      <c r="W38">
        <v>75.36</v>
      </c>
      <c r="X38">
        <v>59.19</v>
      </c>
      <c r="Y38">
        <v>27.91</v>
      </c>
      <c r="Z38">
        <v>18.579999999999998</v>
      </c>
      <c r="AA38">
        <v>120.05</v>
      </c>
      <c r="AB38">
        <v>71.989999999999995</v>
      </c>
      <c r="AC38">
        <v>31.91</v>
      </c>
      <c r="AD38">
        <v>43.57</v>
      </c>
      <c r="AE38">
        <v>72.84</v>
      </c>
    </row>
    <row r="39" spans="1:31">
      <c r="A39" s="1">
        <v>38992</v>
      </c>
      <c r="B39">
        <v>1377.94</v>
      </c>
      <c r="C39">
        <v>81.08</v>
      </c>
      <c r="D39">
        <v>54.36</v>
      </c>
      <c r="E39">
        <v>73.760000000000005</v>
      </c>
      <c r="F39">
        <v>46.73</v>
      </c>
      <c r="G39">
        <v>44.91</v>
      </c>
      <c r="H39">
        <v>61.15</v>
      </c>
      <c r="I39">
        <v>126.35</v>
      </c>
      <c r="J39">
        <v>24.33</v>
      </c>
      <c r="K39">
        <v>30.39</v>
      </c>
      <c r="L39">
        <v>8.2799999999999994</v>
      </c>
      <c r="M39">
        <v>26.77</v>
      </c>
      <c r="N39">
        <v>30.73</v>
      </c>
      <c r="O39">
        <v>185.03</v>
      </c>
      <c r="P39">
        <v>81.69</v>
      </c>
      <c r="Q39">
        <v>37.85</v>
      </c>
      <c r="R39">
        <v>87.84</v>
      </c>
      <c r="S39">
        <v>19.61</v>
      </c>
      <c r="T39">
        <v>43.69</v>
      </c>
      <c r="U39">
        <v>42.8</v>
      </c>
      <c r="V39">
        <v>37.76</v>
      </c>
      <c r="W39">
        <v>72.52</v>
      </c>
      <c r="X39">
        <v>59.4</v>
      </c>
      <c r="Y39">
        <v>27.2</v>
      </c>
      <c r="Z39">
        <v>18.27</v>
      </c>
      <c r="AA39">
        <v>118</v>
      </c>
      <c r="AB39">
        <v>69.28</v>
      </c>
      <c r="AC39">
        <v>32.61</v>
      </c>
      <c r="AD39">
        <v>46.58</v>
      </c>
      <c r="AE39">
        <v>67.44</v>
      </c>
    </row>
    <row r="40" spans="1:31">
      <c r="A40" s="1">
        <v>38961</v>
      </c>
      <c r="B40">
        <v>1335.85</v>
      </c>
      <c r="C40">
        <v>76.98</v>
      </c>
      <c r="D40">
        <v>52.59</v>
      </c>
      <c r="E40">
        <v>72.83</v>
      </c>
      <c r="F40">
        <v>46.47</v>
      </c>
      <c r="G40">
        <v>44.47</v>
      </c>
      <c r="H40">
        <v>59.02</v>
      </c>
      <c r="I40">
        <v>120.7</v>
      </c>
      <c r="J40">
        <v>22.84</v>
      </c>
      <c r="K40">
        <v>29.86</v>
      </c>
      <c r="L40">
        <v>8.09</v>
      </c>
      <c r="M40">
        <v>25.94</v>
      </c>
      <c r="N40">
        <v>30.9</v>
      </c>
      <c r="O40">
        <v>164.61</v>
      </c>
      <c r="P40">
        <v>78.319999999999993</v>
      </c>
      <c r="Q40">
        <v>35.85</v>
      </c>
      <c r="R40">
        <v>77.959999999999994</v>
      </c>
      <c r="S40">
        <v>18.899999999999999</v>
      </c>
      <c r="T40">
        <v>42.94</v>
      </c>
      <c r="U40">
        <v>40.93</v>
      </c>
      <c r="V40">
        <v>35.24</v>
      </c>
      <c r="W40">
        <v>68.459999999999994</v>
      </c>
      <c r="X40">
        <v>56.46</v>
      </c>
      <c r="Y40">
        <v>25.91</v>
      </c>
      <c r="Z40">
        <v>18.09</v>
      </c>
      <c r="AA40">
        <v>108.9</v>
      </c>
      <c r="AB40">
        <v>66.14</v>
      </c>
      <c r="AC40">
        <v>32.51</v>
      </c>
      <c r="AD40">
        <v>46.62</v>
      </c>
      <c r="AE40">
        <v>63.36</v>
      </c>
    </row>
    <row r="41" spans="1:31">
      <c r="A41" s="1">
        <v>38930</v>
      </c>
      <c r="B41">
        <v>1303.82</v>
      </c>
      <c r="C41">
        <v>67.849999999999994</v>
      </c>
      <c r="D41">
        <v>49.27</v>
      </c>
      <c r="E41">
        <v>69.180000000000007</v>
      </c>
      <c r="F41">
        <v>44.65</v>
      </c>
      <c r="G41">
        <v>44.19</v>
      </c>
      <c r="H41">
        <v>58.6</v>
      </c>
      <c r="I41">
        <v>114.31</v>
      </c>
      <c r="J41">
        <v>22.55</v>
      </c>
      <c r="K41">
        <v>28.64</v>
      </c>
      <c r="L41">
        <v>8.3699999999999992</v>
      </c>
      <c r="M41">
        <v>25.51</v>
      </c>
      <c r="N41">
        <v>29.6</v>
      </c>
      <c r="O41">
        <v>144.65</v>
      </c>
      <c r="P41">
        <v>77.81</v>
      </c>
      <c r="Q41">
        <v>35.64</v>
      </c>
      <c r="R41">
        <v>77.03</v>
      </c>
      <c r="S41">
        <v>17.98</v>
      </c>
      <c r="T41">
        <v>41.76</v>
      </c>
      <c r="U41">
        <v>40.76</v>
      </c>
      <c r="V41">
        <v>32.340000000000003</v>
      </c>
      <c r="W41">
        <v>65.959999999999994</v>
      </c>
      <c r="X41">
        <v>50.94</v>
      </c>
      <c r="Y41">
        <v>24.35</v>
      </c>
      <c r="Z41">
        <v>19.190000000000001</v>
      </c>
      <c r="AA41">
        <v>108.34</v>
      </c>
      <c r="AB41">
        <v>64.41</v>
      </c>
      <c r="AC41">
        <v>31.23</v>
      </c>
      <c r="AD41">
        <v>42.27</v>
      </c>
      <c r="AE41">
        <v>63.89</v>
      </c>
    </row>
    <row r="42" spans="1:31">
      <c r="A42" s="1">
        <v>38901</v>
      </c>
      <c r="B42">
        <v>1276.6600000000001</v>
      </c>
      <c r="C42">
        <v>67.959999999999994</v>
      </c>
      <c r="D42">
        <v>48.82</v>
      </c>
      <c r="E42">
        <v>71.23</v>
      </c>
      <c r="F42">
        <v>44.23</v>
      </c>
      <c r="G42">
        <v>42.82</v>
      </c>
      <c r="H42">
        <v>59.39</v>
      </c>
      <c r="I42">
        <v>115.6</v>
      </c>
      <c r="J42">
        <v>21.68</v>
      </c>
      <c r="K42">
        <v>28.68</v>
      </c>
      <c r="L42">
        <v>6.67</v>
      </c>
      <c r="M42">
        <v>24.94</v>
      </c>
      <c r="N42">
        <v>28.41</v>
      </c>
      <c r="O42">
        <v>148.63</v>
      </c>
      <c r="P42">
        <v>77.19</v>
      </c>
      <c r="Q42">
        <v>31.11</v>
      </c>
      <c r="R42">
        <v>73.349999999999994</v>
      </c>
      <c r="S42">
        <v>16.440000000000001</v>
      </c>
      <c r="T42">
        <v>41.72</v>
      </c>
      <c r="U42">
        <v>40.479999999999997</v>
      </c>
      <c r="V42">
        <v>31.88</v>
      </c>
      <c r="W42">
        <v>64.34</v>
      </c>
      <c r="X42">
        <v>51.49</v>
      </c>
      <c r="Y42">
        <v>22.71</v>
      </c>
      <c r="Z42">
        <v>18.239999999999998</v>
      </c>
      <c r="AA42">
        <v>105.22</v>
      </c>
      <c r="AB42">
        <v>63.02</v>
      </c>
      <c r="AC42">
        <v>32.25</v>
      </c>
      <c r="AD42">
        <v>41.9</v>
      </c>
      <c r="AE42">
        <v>63.67</v>
      </c>
    </row>
    <row r="43" spans="1:31">
      <c r="A43" s="1">
        <v>38869</v>
      </c>
      <c r="B43">
        <v>1270.2</v>
      </c>
      <c r="C43">
        <v>57.27</v>
      </c>
      <c r="D43">
        <v>49.77</v>
      </c>
      <c r="E43">
        <v>75.36</v>
      </c>
      <c r="F43">
        <v>41.28</v>
      </c>
      <c r="G43">
        <v>42.77</v>
      </c>
      <c r="H43">
        <v>56.04</v>
      </c>
      <c r="I43">
        <v>112.5</v>
      </c>
      <c r="J43">
        <v>24.46</v>
      </c>
      <c r="K43">
        <v>28.98</v>
      </c>
      <c r="L43">
        <v>6.88</v>
      </c>
      <c r="M43">
        <v>24.88</v>
      </c>
      <c r="N43">
        <v>28.64</v>
      </c>
      <c r="O43">
        <v>146.02000000000001</v>
      </c>
      <c r="P43">
        <v>74.98</v>
      </c>
      <c r="Q43">
        <v>30.89</v>
      </c>
      <c r="R43">
        <v>72.790000000000006</v>
      </c>
      <c r="S43">
        <v>17.36</v>
      </c>
      <c r="T43">
        <v>38.1</v>
      </c>
      <c r="U43">
        <v>39.14</v>
      </c>
      <c r="V43">
        <v>30.27</v>
      </c>
      <c r="W43">
        <v>73.819999999999993</v>
      </c>
      <c r="X43">
        <v>48.74</v>
      </c>
      <c r="Y43">
        <v>21.99</v>
      </c>
      <c r="Z43">
        <v>18.62</v>
      </c>
      <c r="AA43">
        <v>104.59</v>
      </c>
      <c r="AB43">
        <v>75.3</v>
      </c>
      <c r="AC43">
        <v>29.91</v>
      </c>
      <c r="AD43">
        <v>45.36</v>
      </c>
      <c r="AE43">
        <v>57.66</v>
      </c>
    </row>
    <row r="44" spans="1:31">
      <c r="A44" s="1">
        <v>38838</v>
      </c>
      <c r="B44">
        <v>1270.0899999999999</v>
      </c>
      <c r="C44">
        <v>59.77</v>
      </c>
      <c r="D44">
        <v>50.83</v>
      </c>
      <c r="E44">
        <v>76.599999999999994</v>
      </c>
      <c r="F44">
        <v>41.54</v>
      </c>
      <c r="G44">
        <v>43.7</v>
      </c>
      <c r="H44">
        <v>53.99</v>
      </c>
      <c r="I44">
        <v>114.66</v>
      </c>
      <c r="J44">
        <v>25.38</v>
      </c>
      <c r="K44">
        <v>29.46</v>
      </c>
      <c r="L44">
        <v>7.11</v>
      </c>
      <c r="M44">
        <v>24.85</v>
      </c>
      <c r="N44">
        <v>29.55</v>
      </c>
      <c r="O44">
        <v>146.53</v>
      </c>
      <c r="P44">
        <v>74.02</v>
      </c>
      <c r="Q44">
        <v>31.48</v>
      </c>
      <c r="R44">
        <v>75.709999999999994</v>
      </c>
      <c r="S44">
        <v>16.46</v>
      </c>
      <c r="T44">
        <v>38.68</v>
      </c>
      <c r="U44">
        <v>39.770000000000003</v>
      </c>
      <c r="V44">
        <v>29.88</v>
      </c>
      <c r="W44">
        <v>76.459999999999994</v>
      </c>
      <c r="X44">
        <v>45.97</v>
      </c>
      <c r="Y44">
        <v>21.38</v>
      </c>
      <c r="Z44">
        <v>19.73</v>
      </c>
      <c r="AA44">
        <v>107.38</v>
      </c>
      <c r="AB44">
        <v>73.67</v>
      </c>
      <c r="AC44">
        <v>29.59</v>
      </c>
      <c r="AD44">
        <v>45.62</v>
      </c>
      <c r="AE44">
        <v>57.25</v>
      </c>
    </row>
    <row r="45" spans="1:31">
      <c r="A45" s="1">
        <v>38810</v>
      </c>
      <c r="B45">
        <v>1310.6099999999999</v>
      </c>
      <c r="C45">
        <v>70.39</v>
      </c>
      <c r="D45">
        <v>50.32</v>
      </c>
      <c r="E45">
        <v>76.52</v>
      </c>
      <c r="F45">
        <v>42.4</v>
      </c>
      <c r="G45">
        <v>44.27</v>
      </c>
      <c r="H45">
        <v>54.63</v>
      </c>
      <c r="I45">
        <v>122.12</v>
      </c>
      <c r="J45">
        <v>26.2</v>
      </c>
      <c r="K45">
        <v>27.01</v>
      </c>
      <c r="L45">
        <v>6.9</v>
      </c>
      <c r="M45">
        <v>25.58</v>
      </c>
      <c r="N45">
        <v>29.84</v>
      </c>
      <c r="O45">
        <v>155.6</v>
      </c>
      <c r="P45">
        <v>72.95</v>
      </c>
      <c r="Q45">
        <v>31.57</v>
      </c>
      <c r="R45">
        <v>77.739999999999995</v>
      </c>
      <c r="S45">
        <v>18.16</v>
      </c>
      <c r="T45">
        <v>41.16</v>
      </c>
      <c r="U45">
        <v>37.9</v>
      </c>
      <c r="V45">
        <v>31.14</v>
      </c>
      <c r="W45">
        <v>77.66</v>
      </c>
      <c r="X45">
        <v>49.58</v>
      </c>
      <c r="Y45">
        <v>22.71</v>
      </c>
      <c r="Z45">
        <v>20.82</v>
      </c>
      <c r="AA45">
        <v>117.13</v>
      </c>
      <c r="AB45">
        <v>73.81</v>
      </c>
      <c r="AC45">
        <v>30.39</v>
      </c>
      <c r="AD45">
        <v>42.25</v>
      </c>
      <c r="AE45">
        <v>58.99</v>
      </c>
    </row>
    <row r="46" spans="1:31">
      <c r="A46" s="1">
        <v>38777</v>
      </c>
      <c r="B46">
        <v>1294.8699999999999</v>
      </c>
      <c r="C46">
        <v>62.72</v>
      </c>
      <c r="D46">
        <v>49.03</v>
      </c>
      <c r="E46">
        <v>71.459999999999994</v>
      </c>
      <c r="F46">
        <v>38.68</v>
      </c>
      <c r="G46">
        <v>41.43</v>
      </c>
      <c r="H46">
        <v>51.9</v>
      </c>
      <c r="I46">
        <v>114.24</v>
      </c>
      <c r="J46">
        <v>29.76</v>
      </c>
      <c r="K46">
        <v>26.94</v>
      </c>
      <c r="L46">
        <v>7.79</v>
      </c>
      <c r="M46">
        <v>25.2</v>
      </c>
      <c r="N46">
        <v>30</v>
      </c>
      <c r="O46">
        <v>152.05000000000001</v>
      </c>
      <c r="P46">
        <v>70.510000000000005</v>
      </c>
      <c r="Q46">
        <v>31.99</v>
      </c>
      <c r="R46">
        <v>77.87</v>
      </c>
      <c r="S46">
        <v>17.690000000000001</v>
      </c>
      <c r="T46">
        <v>37.46</v>
      </c>
      <c r="U46">
        <v>37.82</v>
      </c>
      <c r="V46">
        <v>30.95</v>
      </c>
      <c r="W46">
        <v>68.81</v>
      </c>
      <c r="X46">
        <v>48.23</v>
      </c>
      <c r="Y46">
        <v>25.59</v>
      </c>
      <c r="Z46">
        <v>19.04</v>
      </c>
      <c r="AA46">
        <v>108.9</v>
      </c>
      <c r="AB46">
        <v>72.27</v>
      </c>
      <c r="AC46">
        <v>28.26</v>
      </c>
      <c r="AD46">
        <v>44.33</v>
      </c>
      <c r="AE46">
        <v>56.91</v>
      </c>
    </row>
    <row r="47" spans="1:31">
      <c r="A47" s="1">
        <v>38749</v>
      </c>
      <c r="B47">
        <v>1280.6600000000001</v>
      </c>
      <c r="C47">
        <v>68.489999999999995</v>
      </c>
      <c r="D47">
        <v>50.27</v>
      </c>
      <c r="E47">
        <v>66.650000000000006</v>
      </c>
      <c r="F47">
        <v>38.520000000000003</v>
      </c>
      <c r="G47">
        <v>40.68</v>
      </c>
      <c r="H47">
        <v>50.56</v>
      </c>
      <c r="I47">
        <v>110.75</v>
      </c>
      <c r="J47">
        <v>29</v>
      </c>
      <c r="K47">
        <v>27.04</v>
      </c>
      <c r="L47">
        <v>7.8</v>
      </c>
      <c r="M47">
        <v>24.78</v>
      </c>
      <c r="N47">
        <v>28.35</v>
      </c>
      <c r="O47">
        <v>136.87</v>
      </c>
      <c r="P47">
        <v>70.83</v>
      </c>
      <c r="Q47">
        <v>31.82</v>
      </c>
      <c r="R47">
        <v>75.760000000000005</v>
      </c>
      <c r="S47">
        <v>18.72</v>
      </c>
      <c r="T47">
        <v>37.01</v>
      </c>
      <c r="U47">
        <v>37.630000000000003</v>
      </c>
      <c r="V47">
        <v>31.45</v>
      </c>
      <c r="W47">
        <v>66.900000000000006</v>
      </c>
      <c r="X47">
        <v>45.81</v>
      </c>
      <c r="Y47">
        <v>25.27</v>
      </c>
      <c r="Z47">
        <v>16.71</v>
      </c>
      <c r="AA47">
        <v>106.87</v>
      </c>
      <c r="AB47">
        <v>68.02</v>
      </c>
      <c r="AC47">
        <v>28.4</v>
      </c>
      <c r="AD47">
        <v>42.4</v>
      </c>
      <c r="AE47">
        <v>55.52</v>
      </c>
    </row>
    <row r="48" spans="1:31">
      <c r="A48" s="1">
        <v>38720</v>
      </c>
      <c r="B48">
        <v>1280.08</v>
      </c>
      <c r="C48">
        <v>75.510000000000005</v>
      </c>
      <c r="D48">
        <v>48.94</v>
      </c>
      <c r="E48">
        <v>62.37</v>
      </c>
      <c r="F48">
        <v>37.159999999999997</v>
      </c>
      <c r="G48">
        <v>40.43</v>
      </c>
      <c r="H48">
        <v>52.74</v>
      </c>
      <c r="I48">
        <v>107.43</v>
      </c>
      <c r="J48">
        <v>29.31</v>
      </c>
      <c r="K48">
        <v>24.45</v>
      </c>
      <c r="L48">
        <v>8.4</v>
      </c>
      <c r="M48">
        <v>24.8</v>
      </c>
      <c r="N48">
        <v>28.04</v>
      </c>
      <c r="O48">
        <v>136.83000000000001</v>
      </c>
      <c r="P48">
        <v>68.75</v>
      </c>
      <c r="Q48">
        <v>30.24</v>
      </c>
      <c r="R48">
        <v>76.569999999999993</v>
      </c>
      <c r="S48">
        <v>19.23</v>
      </c>
      <c r="T48">
        <v>35.76</v>
      </c>
      <c r="U48">
        <v>37.1</v>
      </c>
      <c r="V48">
        <v>31.54</v>
      </c>
      <c r="W48">
        <v>65.72</v>
      </c>
      <c r="X48">
        <v>47.18</v>
      </c>
      <c r="Y48">
        <v>26.38</v>
      </c>
      <c r="Z48">
        <v>16.54</v>
      </c>
      <c r="AA48">
        <v>103.71</v>
      </c>
      <c r="AB48">
        <v>67.86</v>
      </c>
      <c r="AC48">
        <v>27.36</v>
      </c>
      <c r="AD48">
        <v>43.11</v>
      </c>
      <c r="AE48">
        <v>58.37</v>
      </c>
    </row>
    <row r="49" spans="1:31">
      <c r="A49" s="1">
        <v>38687</v>
      </c>
      <c r="B49">
        <v>1248.29</v>
      </c>
      <c r="C49">
        <v>71.89</v>
      </c>
      <c r="D49">
        <v>47.9</v>
      </c>
      <c r="E49">
        <v>64.14</v>
      </c>
      <c r="F49">
        <v>38.770000000000003</v>
      </c>
      <c r="G49">
        <v>42.12</v>
      </c>
      <c r="H49">
        <v>50.42</v>
      </c>
      <c r="I49">
        <v>96.87</v>
      </c>
      <c r="J49">
        <v>29.95</v>
      </c>
      <c r="K49">
        <v>23.15</v>
      </c>
      <c r="L49">
        <v>7.47</v>
      </c>
      <c r="M49">
        <v>23.99</v>
      </c>
      <c r="N49">
        <v>30.01</v>
      </c>
      <c r="O49">
        <v>123.48</v>
      </c>
      <c r="P49">
        <v>66.510000000000005</v>
      </c>
      <c r="Q49">
        <v>27.77</v>
      </c>
      <c r="R49">
        <v>77.42</v>
      </c>
      <c r="S49">
        <v>22.58</v>
      </c>
      <c r="T49">
        <v>35.409999999999997</v>
      </c>
      <c r="U49">
        <v>36.14</v>
      </c>
      <c r="V49">
        <v>30.37</v>
      </c>
      <c r="W49">
        <v>70.010000000000005</v>
      </c>
      <c r="X49">
        <v>43.37</v>
      </c>
      <c r="Y49">
        <v>24.51</v>
      </c>
      <c r="Z49">
        <v>16.46</v>
      </c>
      <c r="AA49">
        <v>104.62</v>
      </c>
      <c r="AB49">
        <v>68.08</v>
      </c>
      <c r="AC49">
        <v>27.57</v>
      </c>
      <c r="AD49">
        <v>43.75</v>
      </c>
      <c r="AE49">
        <v>52.25</v>
      </c>
    </row>
    <row r="50" spans="1:31">
      <c r="A50" s="1">
        <v>38657</v>
      </c>
      <c r="B50">
        <v>1249.48</v>
      </c>
      <c r="C50">
        <v>67.819999999999993</v>
      </c>
      <c r="D50">
        <v>47.87</v>
      </c>
      <c r="E50">
        <v>62.26</v>
      </c>
      <c r="F50">
        <v>38.56</v>
      </c>
      <c r="G50">
        <v>42.14</v>
      </c>
      <c r="H50">
        <v>50.9</v>
      </c>
      <c r="I50">
        <v>97.42</v>
      </c>
      <c r="J50">
        <v>30.15</v>
      </c>
      <c r="K50">
        <v>23.83</v>
      </c>
      <c r="L50">
        <v>7.87</v>
      </c>
      <c r="M50">
        <v>23.76</v>
      </c>
      <c r="N50">
        <v>30.37</v>
      </c>
      <c r="O50">
        <v>124.69</v>
      </c>
      <c r="P50">
        <v>66.069999999999993</v>
      </c>
      <c r="Q50">
        <v>28.7</v>
      </c>
      <c r="R50">
        <v>83.73</v>
      </c>
      <c r="S50">
        <v>24.14</v>
      </c>
      <c r="T50">
        <v>34.119999999999997</v>
      </c>
      <c r="U50">
        <v>38.28</v>
      </c>
      <c r="V50">
        <v>30.49</v>
      </c>
      <c r="W50">
        <v>70.900000000000006</v>
      </c>
      <c r="X50">
        <v>42.82</v>
      </c>
      <c r="Y50">
        <v>25.94</v>
      </c>
      <c r="Z50">
        <v>15.37</v>
      </c>
      <c r="AA50">
        <v>96.75</v>
      </c>
      <c r="AB50">
        <v>70.569999999999993</v>
      </c>
      <c r="AC50">
        <v>27.58</v>
      </c>
      <c r="AD50">
        <v>45.26</v>
      </c>
      <c r="AE50">
        <v>53.98</v>
      </c>
    </row>
    <row r="51" spans="1:31">
      <c r="A51" s="1">
        <v>38628</v>
      </c>
      <c r="B51">
        <v>1207.01</v>
      </c>
      <c r="C51">
        <v>57.59</v>
      </c>
      <c r="D51">
        <v>46.33</v>
      </c>
      <c r="E51">
        <v>58.8</v>
      </c>
      <c r="F51">
        <v>36.36</v>
      </c>
      <c r="G51">
        <v>39.35</v>
      </c>
      <c r="H51">
        <v>50.28</v>
      </c>
      <c r="I51">
        <v>93.6</v>
      </c>
      <c r="J51">
        <v>31.88</v>
      </c>
      <c r="K51">
        <v>23.29</v>
      </c>
      <c r="L51">
        <v>8.0500000000000007</v>
      </c>
      <c r="M51">
        <v>23.03</v>
      </c>
      <c r="N51">
        <v>28.83</v>
      </c>
      <c r="O51">
        <v>122.19</v>
      </c>
      <c r="P51">
        <v>64.540000000000006</v>
      </c>
      <c r="Q51">
        <v>27.13</v>
      </c>
      <c r="R51">
        <v>76.930000000000007</v>
      </c>
      <c r="S51">
        <v>21.19</v>
      </c>
      <c r="T51">
        <v>32.67</v>
      </c>
      <c r="U51">
        <v>38.11</v>
      </c>
      <c r="V51">
        <v>27.89</v>
      </c>
      <c r="W51">
        <v>68.28</v>
      </c>
      <c r="X51">
        <v>41.59</v>
      </c>
      <c r="Y51">
        <v>24.01</v>
      </c>
      <c r="Z51">
        <v>15.13</v>
      </c>
      <c r="AA51">
        <v>92.81</v>
      </c>
      <c r="AB51">
        <v>65.8</v>
      </c>
      <c r="AC51">
        <v>26.18</v>
      </c>
      <c r="AD51">
        <v>44.09</v>
      </c>
      <c r="AE51">
        <v>51.96</v>
      </c>
    </row>
    <row r="52" spans="1:31">
      <c r="A52" s="1">
        <v>38596</v>
      </c>
      <c r="B52">
        <v>1228.81</v>
      </c>
      <c r="C52">
        <v>53.61</v>
      </c>
      <c r="D52">
        <v>46.69</v>
      </c>
      <c r="E52">
        <v>61.81</v>
      </c>
      <c r="F52">
        <v>34.99</v>
      </c>
      <c r="G52">
        <v>39.130000000000003</v>
      </c>
      <c r="H52">
        <v>57.03</v>
      </c>
      <c r="I52">
        <v>93.52</v>
      </c>
      <c r="J52">
        <v>34.200000000000003</v>
      </c>
      <c r="K52">
        <v>23.06</v>
      </c>
      <c r="L52">
        <v>9.42</v>
      </c>
      <c r="M52">
        <v>23.46</v>
      </c>
      <c r="N52">
        <v>28.62</v>
      </c>
      <c r="O52">
        <v>117.31</v>
      </c>
      <c r="P52">
        <v>66.56</v>
      </c>
      <c r="Q52">
        <v>28.25</v>
      </c>
      <c r="R52">
        <v>75.37</v>
      </c>
      <c r="S52">
        <v>22.22</v>
      </c>
      <c r="T52">
        <v>29.97</v>
      </c>
      <c r="U52">
        <v>38.47</v>
      </c>
      <c r="V52">
        <v>29.56</v>
      </c>
      <c r="W52">
        <v>65.92</v>
      </c>
      <c r="X52">
        <v>41.02</v>
      </c>
      <c r="Y52">
        <v>24.04</v>
      </c>
      <c r="Z52">
        <v>15.21</v>
      </c>
      <c r="AA52">
        <v>92.37</v>
      </c>
      <c r="AB52">
        <v>62.36</v>
      </c>
      <c r="AC52">
        <v>25.47</v>
      </c>
      <c r="AD52">
        <v>40.840000000000003</v>
      </c>
      <c r="AE52">
        <v>58.8</v>
      </c>
    </row>
    <row r="53" spans="1:31">
      <c r="A53" s="1">
        <v>38565</v>
      </c>
      <c r="B53">
        <v>1220.33</v>
      </c>
      <c r="C53">
        <v>46.89</v>
      </c>
      <c r="D53">
        <v>44.91</v>
      </c>
      <c r="E53">
        <v>60.96</v>
      </c>
      <c r="F53">
        <v>35.770000000000003</v>
      </c>
      <c r="G53">
        <v>37.619999999999997</v>
      </c>
      <c r="H53">
        <v>54.1</v>
      </c>
      <c r="I53">
        <v>86.99</v>
      </c>
      <c r="J53">
        <v>35.6</v>
      </c>
      <c r="K53">
        <v>24.08</v>
      </c>
      <c r="L53">
        <v>9.5299999999999994</v>
      </c>
      <c r="M53">
        <v>23.23</v>
      </c>
      <c r="N53">
        <v>28.39</v>
      </c>
      <c r="O53">
        <v>107.28</v>
      </c>
      <c r="P53">
        <v>66.239999999999995</v>
      </c>
      <c r="Q53">
        <v>26.78</v>
      </c>
      <c r="R53">
        <v>75.75</v>
      </c>
      <c r="S53">
        <v>23.19</v>
      </c>
      <c r="T53">
        <v>29.93</v>
      </c>
      <c r="U53">
        <v>38.950000000000003</v>
      </c>
      <c r="V53">
        <v>28.64</v>
      </c>
      <c r="W53">
        <v>63.94</v>
      </c>
      <c r="X53">
        <v>38.68</v>
      </c>
      <c r="Y53">
        <v>25.58</v>
      </c>
      <c r="Z53">
        <v>14.19</v>
      </c>
      <c r="AA53">
        <v>81.319999999999993</v>
      </c>
      <c r="AB53">
        <v>63.95</v>
      </c>
      <c r="AC53">
        <v>25.93</v>
      </c>
      <c r="AD53">
        <v>41.9</v>
      </c>
      <c r="AE53">
        <v>55.44</v>
      </c>
    </row>
    <row r="54" spans="1:31">
      <c r="A54" s="1">
        <v>38534</v>
      </c>
      <c r="B54">
        <v>1234.18</v>
      </c>
      <c r="C54">
        <v>42.65</v>
      </c>
      <c r="D54">
        <v>44.71</v>
      </c>
      <c r="E54">
        <v>59.82</v>
      </c>
      <c r="F54">
        <v>35.82</v>
      </c>
      <c r="G54">
        <v>37.39</v>
      </c>
      <c r="H54">
        <v>50.73</v>
      </c>
      <c r="I54">
        <v>86.5</v>
      </c>
      <c r="J54">
        <v>40.47</v>
      </c>
      <c r="K54">
        <v>24.51</v>
      </c>
      <c r="L54">
        <v>10.26</v>
      </c>
      <c r="M54">
        <v>23.24</v>
      </c>
      <c r="N54">
        <v>29.14</v>
      </c>
      <c r="O54">
        <v>103.71</v>
      </c>
      <c r="P54">
        <v>65.8</v>
      </c>
      <c r="Q54">
        <v>23.75</v>
      </c>
      <c r="R54">
        <v>78.23</v>
      </c>
      <c r="S54">
        <v>24.4</v>
      </c>
      <c r="T54">
        <v>31.04</v>
      </c>
      <c r="U54">
        <v>38.729999999999997</v>
      </c>
      <c r="V54">
        <v>27.51</v>
      </c>
      <c r="W54">
        <v>67</v>
      </c>
      <c r="X54">
        <v>40.340000000000003</v>
      </c>
      <c r="Y54">
        <v>23.86</v>
      </c>
      <c r="Z54">
        <v>14.35</v>
      </c>
      <c r="AA54">
        <v>75.25</v>
      </c>
      <c r="AB54">
        <v>65.53</v>
      </c>
      <c r="AC54">
        <v>26.45</v>
      </c>
      <c r="AD54">
        <v>45.85</v>
      </c>
      <c r="AE54">
        <v>54.11</v>
      </c>
    </row>
    <row r="55" spans="1:31">
      <c r="A55" s="1">
        <v>38504</v>
      </c>
      <c r="B55">
        <v>1191.33</v>
      </c>
      <c r="C55">
        <v>36.81</v>
      </c>
      <c r="D55">
        <v>43.27</v>
      </c>
      <c r="E55">
        <v>59.81</v>
      </c>
      <c r="F55">
        <v>37.47</v>
      </c>
      <c r="G55">
        <v>39.35</v>
      </c>
      <c r="H55">
        <v>48.91</v>
      </c>
      <c r="I55">
        <v>77.900000000000006</v>
      </c>
      <c r="J55">
        <v>39.46</v>
      </c>
      <c r="K55">
        <v>24.07</v>
      </c>
      <c r="L55">
        <v>9.6999999999999993</v>
      </c>
      <c r="M55">
        <v>22.52</v>
      </c>
      <c r="N55">
        <v>29.26</v>
      </c>
      <c r="O55">
        <v>98.21</v>
      </c>
      <c r="P55">
        <v>64.72</v>
      </c>
      <c r="Q55">
        <v>22.68</v>
      </c>
      <c r="R55">
        <v>69.55</v>
      </c>
      <c r="S55">
        <v>23.39</v>
      </c>
      <c r="T55">
        <v>30.9</v>
      </c>
      <c r="U55">
        <v>36.950000000000003</v>
      </c>
      <c r="V55">
        <v>24.49</v>
      </c>
      <c r="W55">
        <v>64.59</v>
      </c>
      <c r="X55">
        <v>39.700000000000003</v>
      </c>
      <c r="Y55">
        <v>23.14</v>
      </c>
      <c r="Z55">
        <v>14.97</v>
      </c>
      <c r="AA55">
        <v>70.91</v>
      </c>
      <c r="AB55">
        <v>62.11</v>
      </c>
      <c r="AC55">
        <v>26.56</v>
      </c>
      <c r="AD55">
        <v>44.78</v>
      </c>
      <c r="AE55">
        <v>52.93</v>
      </c>
    </row>
    <row r="56" spans="1:31">
      <c r="A56" s="1">
        <v>38474</v>
      </c>
      <c r="B56">
        <v>1191.5</v>
      </c>
      <c r="C56">
        <v>39.76</v>
      </c>
      <c r="D56">
        <v>43.68</v>
      </c>
      <c r="E56">
        <v>57.91</v>
      </c>
      <c r="F56">
        <v>37.69</v>
      </c>
      <c r="G56">
        <v>40.090000000000003</v>
      </c>
      <c r="H56">
        <v>47.03</v>
      </c>
      <c r="I56">
        <v>77.92</v>
      </c>
      <c r="J56">
        <v>39.93</v>
      </c>
      <c r="K56">
        <v>26.23</v>
      </c>
      <c r="L56">
        <v>9.4499999999999993</v>
      </c>
      <c r="M56">
        <v>22.32</v>
      </c>
      <c r="N56">
        <v>30.62</v>
      </c>
      <c r="O56">
        <v>93.86</v>
      </c>
      <c r="P56">
        <v>64.48</v>
      </c>
      <c r="Q56">
        <v>21.64</v>
      </c>
      <c r="R56">
        <v>70.81</v>
      </c>
      <c r="S56">
        <v>24.23</v>
      </c>
      <c r="T56">
        <v>31.27</v>
      </c>
      <c r="U56">
        <v>39.25</v>
      </c>
      <c r="V56">
        <v>27.31</v>
      </c>
      <c r="W56">
        <v>68.47</v>
      </c>
      <c r="X56">
        <v>37.04</v>
      </c>
      <c r="Y56">
        <v>24.04</v>
      </c>
      <c r="Z56">
        <v>15.17</v>
      </c>
      <c r="AA56">
        <v>71.13</v>
      </c>
      <c r="AB56">
        <v>66.14</v>
      </c>
      <c r="AC56">
        <v>26.05</v>
      </c>
      <c r="AD56">
        <v>43.88</v>
      </c>
      <c r="AE56">
        <v>51.76</v>
      </c>
    </row>
    <row r="57" spans="1:31">
      <c r="A57" s="1">
        <v>38443</v>
      </c>
      <c r="B57">
        <v>1156.8499999999999</v>
      </c>
      <c r="C57">
        <v>36.06</v>
      </c>
      <c r="D57">
        <v>42.75</v>
      </c>
      <c r="E57">
        <v>53.72</v>
      </c>
      <c r="F57">
        <v>36.64</v>
      </c>
      <c r="G57">
        <v>39.97</v>
      </c>
      <c r="H57">
        <v>45.07</v>
      </c>
      <c r="I57">
        <v>81.94</v>
      </c>
      <c r="J57">
        <v>34.83</v>
      </c>
      <c r="K57">
        <v>25.23</v>
      </c>
      <c r="L57">
        <v>8.6300000000000008</v>
      </c>
      <c r="M57">
        <v>21.74</v>
      </c>
      <c r="N57">
        <v>30.38</v>
      </c>
      <c r="O57">
        <v>102.8</v>
      </c>
      <c r="P57">
        <v>64.47</v>
      </c>
      <c r="Q57">
        <v>19.68</v>
      </c>
      <c r="R57">
        <v>71.400000000000006</v>
      </c>
      <c r="S57">
        <v>21.07</v>
      </c>
      <c r="T57">
        <v>31.04</v>
      </c>
      <c r="U57">
        <v>38.21</v>
      </c>
      <c r="V57">
        <v>25.87</v>
      </c>
      <c r="W57">
        <v>67.94</v>
      </c>
      <c r="X57">
        <v>39.81</v>
      </c>
      <c r="Y57">
        <v>23.5</v>
      </c>
      <c r="Z57">
        <v>14.38</v>
      </c>
      <c r="AA57">
        <v>72.12</v>
      </c>
      <c r="AB57">
        <v>63.75</v>
      </c>
      <c r="AC57">
        <v>25.64</v>
      </c>
      <c r="AD57">
        <v>43.66</v>
      </c>
      <c r="AE57">
        <v>52.26</v>
      </c>
    </row>
    <row r="58" spans="1:31">
      <c r="A58" s="1">
        <v>38412</v>
      </c>
      <c r="B58">
        <v>1180.5899999999999</v>
      </c>
      <c r="C58">
        <v>41.67</v>
      </c>
      <c r="D58">
        <v>41.67</v>
      </c>
      <c r="E58">
        <v>52.76</v>
      </c>
      <c r="F58">
        <v>35.880000000000003</v>
      </c>
      <c r="G58">
        <v>37.89</v>
      </c>
      <c r="H58">
        <v>50.54</v>
      </c>
      <c r="I58">
        <v>86.2</v>
      </c>
      <c r="J58">
        <v>38.42</v>
      </c>
      <c r="K58">
        <v>27.46</v>
      </c>
      <c r="L58">
        <v>10.62</v>
      </c>
      <c r="M58">
        <v>22.11</v>
      </c>
      <c r="N58">
        <v>30.27</v>
      </c>
      <c r="O58">
        <v>105.63</v>
      </c>
      <c r="P58">
        <v>63.95</v>
      </c>
      <c r="Q58">
        <v>21.09</v>
      </c>
      <c r="R58">
        <v>85.42</v>
      </c>
      <c r="S58">
        <v>20.81</v>
      </c>
      <c r="T58">
        <v>29.96</v>
      </c>
      <c r="U58">
        <v>36.65</v>
      </c>
      <c r="V58">
        <v>27.49</v>
      </c>
      <c r="W58">
        <v>76.13</v>
      </c>
      <c r="X58">
        <v>43.1</v>
      </c>
      <c r="Y58">
        <v>22.45</v>
      </c>
      <c r="Z58">
        <v>13.49</v>
      </c>
      <c r="AA58">
        <v>73.78</v>
      </c>
      <c r="AB58">
        <v>65.03</v>
      </c>
      <c r="AC58">
        <v>25.58</v>
      </c>
      <c r="AD58">
        <v>46.41</v>
      </c>
      <c r="AE58">
        <v>54.61</v>
      </c>
    </row>
    <row r="59" spans="1:31">
      <c r="A59" s="1">
        <v>38384</v>
      </c>
      <c r="B59">
        <v>1203.5999999999999</v>
      </c>
      <c r="C59">
        <v>44.86</v>
      </c>
      <c r="D59">
        <v>43.82</v>
      </c>
      <c r="E59">
        <v>49.61</v>
      </c>
      <c r="F59">
        <v>37.590000000000003</v>
      </c>
      <c r="G59">
        <v>40.229999999999997</v>
      </c>
      <c r="H59">
        <v>53.81</v>
      </c>
      <c r="I59">
        <v>87.9</v>
      </c>
      <c r="J59">
        <v>40.090000000000003</v>
      </c>
      <c r="K59">
        <v>26.7</v>
      </c>
      <c r="L59">
        <v>11.85</v>
      </c>
      <c r="M59">
        <v>22.5</v>
      </c>
      <c r="N59">
        <v>29.55</v>
      </c>
      <c r="O59">
        <v>104.49</v>
      </c>
      <c r="P59">
        <v>66.13</v>
      </c>
      <c r="Q59">
        <v>19.91</v>
      </c>
      <c r="R59">
        <v>86.55</v>
      </c>
      <c r="S59">
        <v>21.49</v>
      </c>
      <c r="T59">
        <v>31.65</v>
      </c>
      <c r="U59">
        <v>37.4</v>
      </c>
      <c r="V59">
        <v>29.2</v>
      </c>
      <c r="W59">
        <v>74.58</v>
      </c>
      <c r="X59">
        <v>42.51</v>
      </c>
      <c r="Y59">
        <v>23.37</v>
      </c>
      <c r="Z59">
        <v>14.11</v>
      </c>
      <c r="AA59">
        <v>76.650000000000006</v>
      </c>
      <c r="AB59">
        <v>69.27</v>
      </c>
      <c r="AC59">
        <v>25.41</v>
      </c>
      <c r="AD59">
        <v>47.66</v>
      </c>
      <c r="AE59">
        <v>58.01</v>
      </c>
    </row>
    <row r="60" spans="1:31">
      <c r="A60" s="1">
        <v>38355</v>
      </c>
      <c r="B60">
        <v>1181.27</v>
      </c>
      <c r="C60">
        <v>38.450000000000003</v>
      </c>
      <c r="D60">
        <v>43.17</v>
      </c>
      <c r="E60">
        <v>45.45</v>
      </c>
      <c r="F60">
        <v>37.369999999999997</v>
      </c>
      <c r="G60">
        <v>40.99</v>
      </c>
      <c r="H60">
        <v>46.83</v>
      </c>
      <c r="I60">
        <v>84.99</v>
      </c>
      <c r="J60">
        <v>41.76</v>
      </c>
      <c r="K60">
        <v>27.36</v>
      </c>
      <c r="L60">
        <v>12.34</v>
      </c>
      <c r="M60">
        <v>22.06</v>
      </c>
      <c r="N60">
        <v>30.14</v>
      </c>
      <c r="O60">
        <v>103.58</v>
      </c>
      <c r="P60">
        <v>65.77</v>
      </c>
      <c r="Q60">
        <v>18.760000000000002</v>
      </c>
      <c r="R60">
        <v>87.17</v>
      </c>
      <c r="S60">
        <v>20.04</v>
      </c>
      <c r="T60">
        <v>32.33</v>
      </c>
      <c r="U60">
        <v>36.25</v>
      </c>
      <c r="V60">
        <v>28.59</v>
      </c>
      <c r="W60">
        <v>74.58</v>
      </c>
      <c r="X60">
        <v>42.13</v>
      </c>
      <c r="Y60">
        <v>24.33</v>
      </c>
      <c r="Z60">
        <v>13.36</v>
      </c>
      <c r="AA60">
        <v>77.06</v>
      </c>
      <c r="AB60">
        <v>66.48</v>
      </c>
      <c r="AC60">
        <v>26.02</v>
      </c>
      <c r="AD60">
        <v>48.39</v>
      </c>
      <c r="AE60">
        <v>47.05</v>
      </c>
    </row>
    <row r="61" spans="1:31">
      <c r="A61" s="1">
        <v>38322</v>
      </c>
      <c r="B61">
        <v>1211.92</v>
      </c>
      <c r="C61">
        <v>32.200000000000003</v>
      </c>
      <c r="D61">
        <v>45.51</v>
      </c>
      <c r="E61">
        <v>46.51</v>
      </c>
      <c r="F61">
        <v>37.86</v>
      </c>
      <c r="G61">
        <v>40.26</v>
      </c>
      <c r="H61">
        <v>45.2</v>
      </c>
      <c r="I61">
        <v>89.01</v>
      </c>
      <c r="J61">
        <v>42.14</v>
      </c>
      <c r="K61">
        <v>26.57</v>
      </c>
      <c r="L61">
        <v>13.61</v>
      </c>
      <c r="M61">
        <v>22.53</v>
      </c>
      <c r="N61">
        <v>30.45</v>
      </c>
      <c r="O61">
        <v>99.68</v>
      </c>
      <c r="P61">
        <v>67.44</v>
      </c>
      <c r="Q61">
        <v>20.079999999999998</v>
      </c>
      <c r="R61">
        <v>91.98</v>
      </c>
      <c r="S61">
        <v>20.88</v>
      </c>
      <c r="T61">
        <v>33.49</v>
      </c>
      <c r="U61">
        <v>36.380000000000003</v>
      </c>
      <c r="V61">
        <v>28.3</v>
      </c>
      <c r="W61">
        <v>72.55</v>
      </c>
      <c r="X61">
        <v>41.59</v>
      </c>
      <c r="Y61">
        <v>24.74</v>
      </c>
      <c r="Z61">
        <v>13.7</v>
      </c>
      <c r="AA61">
        <v>80.69</v>
      </c>
      <c r="AB61">
        <v>76.08</v>
      </c>
      <c r="AC61">
        <v>26.38</v>
      </c>
      <c r="AD61">
        <v>48.77</v>
      </c>
      <c r="AE61">
        <v>46.74</v>
      </c>
    </row>
    <row r="62" spans="1:31">
      <c r="A62" s="1">
        <v>38292</v>
      </c>
      <c r="B62">
        <v>1173.82</v>
      </c>
      <c r="C62">
        <v>33.53</v>
      </c>
      <c r="D62">
        <v>44.98</v>
      </c>
      <c r="E62">
        <v>48.12</v>
      </c>
      <c r="F62">
        <v>36.92</v>
      </c>
      <c r="G62">
        <v>37.4</v>
      </c>
      <c r="H62">
        <v>47</v>
      </c>
      <c r="I62">
        <v>84.8</v>
      </c>
      <c r="J62">
        <v>40.520000000000003</v>
      </c>
      <c r="K62">
        <v>25.46</v>
      </c>
      <c r="L62">
        <v>13.18</v>
      </c>
      <c r="M62">
        <v>22.11</v>
      </c>
      <c r="N62">
        <v>29.32</v>
      </c>
      <c r="O62">
        <v>100.37</v>
      </c>
      <c r="P62">
        <v>67.63</v>
      </c>
      <c r="Q62">
        <v>19.079999999999998</v>
      </c>
      <c r="R62">
        <v>87.93</v>
      </c>
      <c r="S62">
        <v>19.98</v>
      </c>
      <c r="T62">
        <v>32.32</v>
      </c>
      <c r="U62">
        <v>34.35</v>
      </c>
      <c r="V62">
        <v>27.13</v>
      </c>
      <c r="W62">
        <v>70.36</v>
      </c>
      <c r="X62">
        <v>38.020000000000003</v>
      </c>
      <c r="Y62">
        <v>24.82</v>
      </c>
      <c r="Z62">
        <v>14.14</v>
      </c>
      <c r="AA62">
        <v>73.63</v>
      </c>
      <c r="AB62">
        <v>74.91</v>
      </c>
      <c r="AC62">
        <v>26.22</v>
      </c>
      <c r="AD62">
        <v>47.95</v>
      </c>
      <c r="AE62">
        <v>46.73</v>
      </c>
    </row>
    <row r="63" spans="1:31">
      <c r="A63" s="1">
        <v>38261</v>
      </c>
      <c r="B63">
        <v>1130.2</v>
      </c>
      <c r="C63">
        <v>26.2</v>
      </c>
      <c r="D63">
        <v>42.85</v>
      </c>
      <c r="E63">
        <v>44.65</v>
      </c>
      <c r="F63">
        <v>35.74</v>
      </c>
      <c r="G63">
        <v>37.08</v>
      </c>
      <c r="H63">
        <v>45.33</v>
      </c>
      <c r="I63">
        <v>76.150000000000006</v>
      </c>
      <c r="J63">
        <v>35.06</v>
      </c>
      <c r="K63">
        <v>23.89</v>
      </c>
      <c r="L63">
        <v>12.12</v>
      </c>
      <c r="M63">
        <v>21.24</v>
      </c>
      <c r="N63">
        <v>28.29</v>
      </c>
      <c r="O63">
        <v>94.25</v>
      </c>
      <c r="P63">
        <v>63.69</v>
      </c>
      <c r="Q63">
        <v>17.8</v>
      </c>
      <c r="R63">
        <v>83.58</v>
      </c>
      <c r="S63">
        <v>19.84</v>
      </c>
      <c r="T63">
        <v>33.14</v>
      </c>
      <c r="U63">
        <v>35.299999999999997</v>
      </c>
      <c r="V63">
        <v>25.26</v>
      </c>
      <c r="W63">
        <v>68.27</v>
      </c>
      <c r="X63">
        <v>38.28</v>
      </c>
      <c r="Y63">
        <v>23.23</v>
      </c>
      <c r="Z63">
        <v>13.48</v>
      </c>
      <c r="AA63">
        <v>76.47</v>
      </c>
      <c r="AB63">
        <v>70.25</v>
      </c>
      <c r="AC63">
        <v>25.15</v>
      </c>
      <c r="AD63">
        <v>49.67</v>
      </c>
      <c r="AE63">
        <v>44.64</v>
      </c>
    </row>
    <row r="64" spans="1:31">
      <c r="A64" s="1">
        <v>38231</v>
      </c>
      <c r="B64">
        <v>1114.58</v>
      </c>
      <c r="C64">
        <v>19.38</v>
      </c>
      <c r="D64">
        <v>41.46</v>
      </c>
      <c r="E64">
        <v>46.19</v>
      </c>
      <c r="F64">
        <v>34.58</v>
      </c>
      <c r="G64">
        <v>36.53</v>
      </c>
      <c r="H64">
        <v>45.82</v>
      </c>
      <c r="I64">
        <v>71.94</v>
      </c>
      <c r="J64">
        <v>35.6</v>
      </c>
      <c r="K64">
        <v>21.36</v>
      </c>
      <c r="L64">
        <v>12.96</v>
      </c>
      <c r="M64">
        <v>20.86</v>
      </c>
      <c r="N64">
        <v>27.84</v>
      </c>
      <c r="O64">
        <v>89.09</v>
      </c>
      <c r="P64">
        <v>62.73</v>
      </c>
      <c r="Q64">
        <v>17.88</v>
      </c>
      <c r="R64">
        <v>79.84</v>
      </c>
      <c r="S64">
        <v>17.88</v>
      </c>
      <c r="T64">
        <v>33.82</v>
      </c>
      <c r="U64">
        <v>34.78</v>
      </c>
      <c r="V64">
        <v>24.29</v>
      </c>
      <c r="W64">
        <v>70.38</v>
      </c>
      <c r="X64">
        <v>36.75</v>
      </c>
      <c r="Y64">
        <v>22.97</v>
      </c>
      <c r="Z64">
        <v>12</v>
      </c>
      <c r="AA64">
        <v>75.27</v>
      </c>
      <c r="AB64">
        <v>67.36</v>
      </c>
      <c r="AC64">
        <v>25.11</v>
      </c>
      <c r="AD64">
        <v>49</v>
      </c>
      <c r="AE64">
        <v>43.83</v>
      </c>
    </row>
    <row r="65" spans="1:31">
      <c r="A65" s="1">
        <v>38201</v>
      </c>
      <c r="B65">
        <v>1104.24</v>
      </c>
      <c r="C65">
        <v>17.25</v>
      </c>
      <c r="D65">
        <v>40.299999999999997</v>
      </c>
      <c r="E65">
        <v>46.73</v>
      </c>
      <c r="F65">
        <v>35.53</v>
      </c>
      <c r="G65">
        <v>38.57</v>
      </c>
      <c r="H65">
        <v>41.65</v>
      </c>
      <c r="I65">
        <v>68.7</v>
      </c>
      <c r="J65">
        <v>34.840000000000003</v>
      </c>
      <c r="K65">
        <v>21.27</v>
      </c>
      <c r="L65">
        <v>13.02</v>
      </c>
      <c r="M65">
        <v>20.53</v>
      </c>
      <c r="N65">
        <v>27.03</v>
      </c>
      <c r="O65">
        <v>85.66</v>
      </c>
      <c r="P65">
        <v>61.22</v>
      </c>
      <c r="Q65">
        <v>16.989999999999998</v>
      </c>
      <c r="R65">
        <v>78.87</v>
      </c>
      <c r="S65">
        <v>18.97</v>
      </c>
      <c r="T65">
        <v>33.69</v>
      </c>
      <c r="U65">
        <v>38.6</v>
      </c>
      <c r="V65">
        <v>23.41</v>
      </c>
      <c r="W65">
        <v>72.489999999999995</v>
      </c>
      <c r="X65">
        <v>37.81</v>
      </c>
      <c r="Y65">
        <v>22.68</v>
      </c>
      <c r="Z65">
        <v>10.38</v>
      </c>
      <c r="AA65">
        <v>77.569999999999993</v>
      </c>
      <c r="AB65">
        <v>64.81</v>
      </c>
      <c r="AC65">
        <v>24.74</v>
      </c>
      <c r="AD65">
        <v>48.52</v>
      </c>
      <c r="AE65">
        <v>41.81</v>
      </c>
    </row>
    <row r="66" spans="1:31">
      <c r="A66" s="1">
        <v>38169</v>
      </c>
      <c r="B66">
        <v>1101.72</v>
      </c>
      <c r="C66">
        <v>16.170000000000002</v>
      </c>
      <c r="D66">
        <v>40.479999999999997</v>
      </c>
      <c r="E66">
        <v>45.23</v>
      </c>
      <c r="F66">
        <v>33.58</v>
      </c>
      <c r="G66">
        <v>36.51</v>
      </c>
      <c r="H66">
        <v>40.520000000000003</v>
      </c>
      <c r="I66">
        <v>69.5</v>
      </c>
      <c r="J66">
        <v>35.47</v>
      </c>
      <c r="K66">
        <v>21.87</v>
      </c>
      <c r="L66">
        <v>13.58</v>
      </c>
      <c r="M66">
        <v>20.399999999999999</v>
      </c>
      <c r="N66">
        <v>27.41</v>
      </c>
      <c r="O66">
        <v>84.26</v>
      </c>
      <c r="P66">
        <v>57.54</v>
      </c>
      <c r="Q66">
        <v>19.13</v>
      </c>
      <c r="R66">
        <v>80.91</v>
      </c>
      <c r="S66">
        <v>21.69</v>
      </c>
      <c r="T66">
        <v>31.78</v>
      </c>
      <c r="U66">
        <v>37.86</v>
      </c>
      <c r="V66">
        <v>23.83</v>
      </c>
      <c r="W66">
        <v>72.16</v>
      </c>
      <c r="X66">
        <v>36.770000000000003</v>
      </c>
      <c r="Y66">
        <v>23.6</v>
      </c>
      <c r="Z66">
        <v>10.16</v>
      </c>
      <c r="AA66">
        <v>78.36</v>
      </c>
      <c r="AB66">
        <v>63.6</v>
      </c>
      <c r="AC66">
        <v>23.97</v>
      </c>
      <c r="AD66">
        <v>48.71</v>
      </c>
      <c r="AE66">
        <v>41.74</v>
      </c>
    </row>
    <row r="67" spans="1:31">
      <c r="A67" s="1">
        <v>38139</v>
      </c>
      <c r="B67">
        <v>1140.8399999999999</v>
      </c>
      <c r="C67">
        <v>16.27</v>
      </c>
      <c r="D67">
        <v>41.39</v>
      </c>
      <c r="E67">
        <v>45.53</v>
      </c>
      <c r="F67">
        <v>33.42</v>
      </c>
      <c r="G67">
        <v>38.15</v>
      </c>
      <c r="H67">
        <v>39.869999999999997</v>
      </c>
      <c r="I67">
        <v>79.11</v>
      </c>
      <c r="J67">
        <v>35.82</v>
      </c>
      <c r="K67">
        <v>24.15</v>
      </c>
      <c r="L67">
        <v>14.34</v>
      </c>
      <c r="M67">
        <v>21.06</v>
      </c>
      <c r="N67">
        <v>26.71</v>
      </c>
      <c r="O67">
        <v>89.71</v>
      </c>
      <c r="P67">
        <v>58.38</v>
      </c>
      <c r="Q67">
        <v>20.04</v>
      </c>
      <c r="R67">
        <v>81.92</v>
      </c>
      <c r="S67">
        <v>24.55</v>
      </c>
      <c r="T67">
        <v>32.71</v>
      </c>
      <c r="U67">
        <v>43.58</v>
      </c>
      <c r="V67">
        <v>22.53</v>
      </c>
      <c r="W67">
        <v>78.86</v>
      </c>
      <c r="X67">
        <v>39.14</v>
      </c>
      <c r="Y67">
        <v>23.65</v>
      </c>
      <c r="Z67">
        <v>12.71</v>
      </c>
      <c r="AA67">
        <v>79.95</v>
      </c>
      <c r="AB67">
        <v>66.430000000000007</v>
      </c>
      <c r="AC67">
        <v>23.9</v>
      </c>
      <c r="AD67">
        <v>48.25</v>
      </c>
      <c r="AE67">
        <v>40.04</v>
      </c>
    </row>
    <row r="68" spans="1:31">
      <c r="A68" s="1">
        <v>38110</v>
      </c>
      <c r="B68">
        <v>1120.68</v>
      </c>
      <c r="C68">
        <v>14.03</v>
      </c>
      <c r="D68">
        <v>40.76</v>
      </c>
      <c r="E68">
        <v>40.82</v>
      </c>
      <c r="F68">
        <v>32.520000000000003</v>
      </c>
      <c r="G68">
        <v>38.1</v>
      </c>
      <c r="H68">
        <v>38.299999999999997</v>
      </c>
      <c r="I68">
        <v>77.55</v>
      </c>
      <c r="J68">
        <v>35.24</v>
      </c>
      <c r="K68">
        <v>22.23</v>
      </c>
      <c r="L68">
        <v>13.61</v>
      </c>
      <c r="M68">
        <v>20.66</v>
      </c>
      <c r="N68">
        <v>25.5</v>
      </c>
      <c r="O68">
        <v>89.47</v>
      </c>
      <c r="P68">
        <v>57.69</v>
      </c>
      <c r="Q68">
        <v>20.100000000000001</v>
      </c>
      <c r="R68">
        <v>82.32</v>
      </c>
      <c r="S68">
        <v>25.4</v>
      </c>
      <c r="T68">
        <v>31.09</v>
      </c>
      <c r="U68">
        <v>44.11</v>
      </c>
      <c r="V68">
        <v>22.88</v>
      </c>
      <c r="W68">
        <v>74.08</v>
      </c>
      <c r="X68">
        <v>39.69</v>
      </c>
      <c r="Y68">
        <v>21.73</v>
      </c>
      <c r="Z68">
        <v>12.01</v>
      </c>
      <c r="AA68">
        <v>70.87</v>
      </c>
      <c r="AB68">
        <v>63.38</v>
      </c>
      <c r="AC68">
        <v>24.55</v>
      </c>
      <c r="AD68">
        <v>51.21</v>
      </c>
      <c r="AE68">
        <v>38.99</v>
      </c>
    </row>
    <row r="69" spans="1:31">
      <c r="A69" s="1">
        <v>38078</v>
      </c>
      <c r="B69">
        <v>1107.3</v>
      </c>
      <c r="C69">
        <v>12.89</v>
      </c>
      <c r="D69">
        <v>39.36</v>
      </c>
      <c r="E69">
        <v>37.869999999999997</v>
      </c>
      <c r="F69">
        <v>31.49</v>
      </c>
      <c r="G69">
        <v>39.46</v>
      </c>
      <c r="H69">
        <v>38.46</v>
      </c>
      <c r="I69">
        <v>80.78</v>
      </c>
      <c r="J69">
        <v>34.78</v>
      </c>
      <c r="K69">
        <v>21.82</v>
      </c>
      <c r="L69">
        <v>14.08</v>
      </c>
      <c r="M69">
        <v>20.45</v>
      </c>
      <c r="N69">
        <v>24.54</v>
      </c>
      <c r="O69">
        <v>92.18</v>
      </c>
      <c r="P69">
        <v>55.67</v>
      </c>
      <c r="Q69">
        <v>18.64</v>
      </c>
      <c r="R69">
        <v>81.77</v>
      </c>
      <c r="S69">
        <v>22.86</v>
      </c>
      <c r="T69">
        <v>31.73</v>
      </c>
      <c r="U69">
        <v>43.44</v>
      </c>
      <c r="V69">
        <v>23.6</v>
      </c>
      <c r="W69">
        <v>75.44</v>
      </c>
      <c r="X69">
        <v>38.119999999999997</v>
      </c>
      <c r="Y69">
        <v>21.64</v>
      </c>
      <c r="Z69">
        <v>12.25</v>
      </c>
      <c r="AA69">
        <v>71.709999999999994</v>
      </c>
      <c r="AB69">
        <v>61.75</v>
      </c>
      <c r="AC69">
        <v>23.39</v>
      </c>
      <c r="AD69">
        <v>52.26</v>
      </c>
      <c r="AE69">
        <v>38.11</v>
      </c>
    </row>
    <row r="70" spans="1:31">
      <c r="A70" s="1">
        <v>38047</v>
      </c>
      <c r="B70">
        <v>1126.21</v>
      </c>
      <c r="C70">
        <v>13.52</v>
      </c>
      <c r="D70">
        <v>41.69</v>
      </c>
      <c r="E70">
        <v>36.43</v>
      </c>
      <c r="F70">
        <v>31.68</v>
      </c>
      <c r="G70">
        <v>42.07</v>
      </c>
      <c r="H70">
        <v>36.89</v>
      </c>
      <c r="I70">
        <v>82.21</v>
      </c>
      <c r="J70">
        <v>33.619999999999997</v>
      </c>
      <c r="K70">
        <v>23.67</v>
      </c>
      <c r="L70">
        <v>12.36</v>
      </c>
      <c r="M70">
        <v>20.93</v>
      </c>
      <c r="N70">
        <v>25.01</v>
      </c>
      <c r="O70">
        <v>99.17</v>
      </c>
      <c r="P70">
        <v>57.75</v>
      </c>
      <c r="Q70">
        <v>21.61</v>
      </c>
      <c r="R70">
        <v>85.17</v>
      </c>
      <c r="S70">
        <v>24.16</v>
      </c>
      <c r="T70">
        <v>35.11</v>
      </c>
      <c r="U70">
        <v>43.21</v>
      </c>
      <c r="V70">
        <v>24.76</v>
      </c>
      <c r="W70">
        <v>71.42</v>
      </c>
      <c r="X70">
        <v>42.31</v>
      </c>
      <c r="Y70">
        <v>20.65</v>
      </c>
      <c r="Z70">
        <v>17.73</v>
      </c>
      <c r="AA70">
        <v>72.98</v>
      </c>
      <c r="AB70">
        <v>61.48</v>
      </c>
      <c r="AC70">
        <v>23.48</v>
      </c>
      <c r="AD70">
        <v>54.72</v>
      </c>
      <c r="AE70">
        <v>37.25</v>
      </c>
    </row>
    <row r="71" spans="1:31">
      <c r="A71" s="1">
        <v>38019</v>
      </c>
      <c r="B71">
        <v>1144.94</v>
      </c>
      <c r="C71">
        <v>11.96</v>
      </c>
      <c r="D71">
        <v>42.87</v>
      </c>
      <c r="E71">
        <v>38.47</v>
      </c>
      <c r="F71">
        <v>31.74</v>
      </c>
      <c r="G71">
        <v>40.9</v>
      </c>
      <c r="H71">
        <v>37.130000000000003</v>
      </c>
      <c r="I71">
        <v>85.21</v>
      </c>
      <c r="J71">
        <v>32.65</v>
      </c>
      <c r="K71">
        <v>25.13</v>
      </c>
      <c r="L71">
        <v>12.52</v>
      </c>
      <c r="M71">
        <v>21.06</v>
      </c>
      <c r="N71">
        <v>26.65</v>
      </c>
      <c r="O71">
        <v>100.62</v>
      </c>
      <c r="P71">
        <v>62.13</v>
      </c>
      <c r="Q71">
        <v>21.41</v>
      </c>
      <c r="R71">
        <v>89.49</v>
      </c>
      <c r="S71">
        <v>25.94</v>
      </c>
      <c r="T71">
        <v>34.33</v>
      </c>
      <c r="U71">
        <v>42.7</v>
      </c>
      <c r="V71">
        <v>24.52</v>
      </c>
      <c r="W71">
        <v>68.06</v>
      </c>
      <c r="X71">
        <v>44.13</v>
      </c>
      <c r="Y71">
        <v>21.97</v>
      </c>
      <c r="Z71">
        <v>18.68</v>
      </c>
      <c r="AA71">
        <v>67.36</v>
      </c>
      <c r="AB71">
        <v>62.17</v>
      </c>
      <c r="AC71">
        <v>23.76</v>
      </c>
      <c r="AD71">
        <v>54.48</v>
      </c>
      <c r="AE71">
        <v>37.770000000000003</v>
      </c>
    </row>
    <row r="72" spans="1:31">
      <c r="A72" s="1">
        <v>37988</v>
      </c>
      <c r="B72">
        <v>1131.1300000000001</v>
      </c>
      <c r="C72">
        <v>11.28</v>
      </c>
      <c r="D72">
        <v>41.6</v>
      </c>
      <c r="E72">
        <v>36.89</v>
      </c>
      <c r="F72">
        <v>31.56</v>
      </c>
      <c r="G72">
        <v>40.26</v>
      </c>
      <c r="H72">
        <v>35.99</v>
      </c>
      <c r="I72">
        <v>77.36</v>
      </c>
      <c r="J72">
        <v>33.44</v>
      </c>
      <c r="K72">
        <v>22.74</v>
      </c>
      <c r="L72">
        <v>13.24</v>
      </c>
      <c r="M72">
        <v>20.74</v>
      </c>
      <c r="N72">
        <v>27.39</v>
      </c>
      <c r="O72">
        <v>94.61</v>
      </c>
      <c r="P72">
        <v>58.97</v>
      </c>
      <c r="Q72">
        <v>22.43</v>
      </c>
      <c r="R72">
        <v>91.88</v>
      </c>
      <c r="S72">
        <v>27.08</v>
      </c>
      <c r="T72">
        <v>32.549999999999997</v>
      </c>
      <c r="U72">
        <v>42.09</v>
      </c>
      <c r="V72">
        <v>22.31</v>
      </c>
      <c r="W72">
        <v>68.680000000000007</v>
      </c>
      <c r="X72">
        <v>42.99</v>
      </c>
      <c r="Y72">
        <v>22.9</v>
      </c>
      <c r="Z72">
        <v>17.73</v>
      </c>
      <c r="AA72">
        <v>64.7</v>
      </c>
      <c r="AB72">
        <v>62.49</v>
      </c>
      <c r="AC72">
        <v>23.6</v>
      </c>
      <c r="AD72">
        <v>49.26</v>
      </c>
      <c r="AE72">
        <v>36.31</v>
      </c>
    </row>
    <row r="73" spans="1:31">
      <c r="A73" s="1">
        <v>37956</v>
      </c>
      <c r="B73">
        <v>1111.92</v>
      </c>
      <c r="C73">
        <v>10.69</v>
      </c>
      <c r="D73">
        <v>38.700000000000003</v>
      </c>
      <c r="E73">
        <v>37.24</v>
      </c>
      <c r="F73">
        <v>31.16</v>
      </c>
      <c r="G73">
        <v>39.18</v>
      </c>
      <c r="H73">
        <v>36</v>
      </c>
      <c r="I73">
        <v>80.959999999999994</v>
      </c>
      <c r="J73">
        <v>33.979999999999997</v>
      </c>
      <c r="K73">
        <v>22.1</v>
      </c>
      <c r="L73">
        <v>14.48</v>
      </c>
      <c r="M73">
        <v>20.350000000000001</v>
      </c>
      <c r="N73">
        <v>25.23</v>
      </c>
      <c r="O73">
        <v>93.6</v>
      </c>
      <c r="P73">
        <v>59.9</v>
      </c>
      <c r="Q73">
        <v>21.65</v>
      </c>
      <c r="R73">
        <v>85.81</v>
      </c>
      <c r="S73">
        <v>28.43</v>
      </c>
      <c r="T73">
        <v>30.46</v>
      </c>
      <c r="U73">
        <v>43.38</v>
      </c>
      <c r="V73">
        <v>21.52</v>
      </c>
      <c r="W73">
        <v>73.84</v>
      </c>
      <c r="X73">
        <v>42.55</v>
      </c>
      <c r="Y73">
        <v>22.67</v>
      </c>
      <c r="Z73">
        <v>14.59</v>
      </c>
      <c r="AA73">
        <v>66.989999999999995</v>
      </c>
      <c r="AB73">
        <v>65.36</v>
      </c>
      <c r="AC73">
        <v>24.21</v>
      </c>
      <c r="AD73">
        <v>48.53</v>
      </c>
      <c r="AE73">
        <v>36.5</v>
      </c>
    </row>
    <row r="74" spans="1:31">
      <c r="A74" s="1">
        <v>37928</v>
      </c>
      <c r="B74">
        <v>1058.2</v>
      </c>
      <c r="C74">
        <v>10.45</v>
      </c>
      <c r="D74">
        <v>36.61</v>
      </c>
      <c r="E74">
        <v>33.92</v>
      </c>
      <c r="F74">
        <v>28.92</v>
      </c>
      <c r="G74">
        <v>37.96</v>
      </c>
      <c r="H74">
        <v>31.3</v>
      </c>
      <c r="I74">
        <v>68.64</v>
      </c>
      <c r="J74">
        <v>34.57</v>
      </c>
      <c r="K74">
        <v>21.67</v>
      </c>
      <c r="L74">
        <v>11.95</v>
      </c>
      <c r="M74">
        <v>19.46</v>
      </c>
      <c r="N74">
        <v>23.2</v>
      </c>
      <c r="O74">
        <v>91.09</v>
      </c>
      <c r="P74">
        <v>57.81</v>
      </c>
      <c r="Q74">
        <v>20.420000000000002</v>
      </c>
      <c r="R74">
        <v>83.83</v>
      </c>
      <c r="S74">
        <v>29.76</v>
      </c>
      <c r="T74">
        <v>29.36</v>
      </c>
      <c r="U74">
        <v>39.75</v>
      </c>
      <c r="V74">
        <v>22.21</v>
      </c>
      <c r="W74">
        <v>68.64</v>
      </c>
      <c r="X74">
        <v>40.65</v>
      </c>
      <c r="Y74">
        <v>21.29</v>
      </c>
      <c r="Z74">
        <v>15.43</v>
      </c>
      <c r="AA74">
        <v>58.04</v>
      </c>
      <c r="AB74">
        <v>63.8</v>
      </c>
      <c r="AC74">
        <v>23.57</v>
      </c>
      <c r="AD74">
        <v>50.81</v>
      </c>
      <c r="AE74">
        <v>32.229999999999997</v>
      </c>
    </row>
    <row r="75" spans="1:31">
      <c r="A75" s="1">
        <v>37895</v>
      </c>
      <c r="B75">
        <v>1050.71</v>
      </c>
      <c r="C75">
        <v>11.44</v>
      </c>
      <c r="D75">
        <v>37.58</v>
      </c>
      <c r="E75">
        <v>33.86</v>
      </c>
      <c r="F75">
        <v>29.03</v>
      </c>
      <c r="G75">
        <v>38.26</v>
      </c>
      <c r="H75">
        <v>30.67</v>
      </c>
      <c r="I75">
        <v>64.5</v>
      </c>
      <c r="J75">
        <v>36</v>
      </c>
      <c r="K75">
        <v>21.25</v>
      </c>
      <c r="L75">
        <v>10.98</v>
      </c>
      <c r="M75">
        <v>19.2</v>
      </c>
      <c r="N75">
        <v>23.47</v>
      </c>
      <c r="O75">
        <v>89.02</v>
      </c>
      <c r="P75">
        <v>56.6</v>
      </c>
      <c r="Q75">
        <v>20.96</v>
      </c>
      <c r="R75">
        <v>82.7</v>
      </c>
      <c r="S75">
        <v>29.22</v>
      </c>
      <c r="T75">
        <v>29.77</v>
      </c>
      <c r="U75">
        <v>39.47</v>
      </c>
      <c r="V75">
        <v>21.33</v>
      </c>
      <c r="W75">
        <v>68.2</v>
      </c>
      <c r="X75">
        <v>40.340000000000003</v>
      </c>
      <c r="Y75">
        <v>21.65</v>
      </c>
      <c r="Z75">
        <v>14.58</v>
      </c>
      <c r="AA75">
        <v>56.53</v>
      </c>
      <c r="AB75">
        <v>63.36</v>
      </c>
      <c r="AC75">
        <v>22.97</v>
      </c>
      <c r="AD75">
        <v>53.83</v>
      </c>
      <c r="AE75">
        <v>32.340000000000003</v>
      </c>
    </row>
    <row r="76" spans="1:31">
      <c r="A76" s="1">
        <v>37866</v>
      </c>
      <c r="B76">
        <v>995.97</v>
      </c>
      <c r="C76">
        <v>10.36</v>
      </c>
      <c r="D76">
        <v>36</v>
      </c>
      <c r="E76">
        <v>30.2</v>
      </c>
      <c r="F76">
        <v>29.92</v>
      </c>
      <c r="G76">
        <v>36.46</v>
      </c>
      <c r="H76">
        <v>29.49</v>
      </c>
      <c r="I76">
        <v>59.77</v>
      </c>
      <c r="J76">
        <v>33.42</v>
      </c>
      <c r="K76">
        <v>18.93</v>
      </c>
      <c r="L76">
        <v>9.67</v>
      </c>
      <c r="M76">
        <v>18.28</v>
      </c>
      <c r="N76">
        <v>24.12</v>
      </c>
      <c r="O76">
        <v>79.31</v>
      </c>
      <c r="P76">
        <v>49.76</v>
      </c>
      <c r="Q76">
        <v>18.190000000000001</v>
      </c>
      <c r="R76">
        <v>81.64</v>
      </c>
      <c r="S76">
        <v>24.4</v>
      </c>
      <c r="T76">
        <v>28.2</v>
      </c>
      <c r="U76">
        <v>36.549999999999997</v>
      </c>
      <c r="V76">
        <v>20.09</v>
      </c>
      <c r="W76">
        <v>59.72</v>
      </c>
      <c r="X76">
        <v>36.94</v>
      </c>
      <c r="Y76">
        <v>22.9</v>
      </c>
      <c r="Z76">
        <v>13.38</v>
      </c>
      <c r="AA76">
        <v>58.02</v>
      </c>
      <c r="AB76">
        <v>55.74</v>
      </c>
      <c r="AC76">
        <v>21</v>
      </c>
      <c r="AD76">
        <v>50.92</v>
      </c>
      <c r="AE76">
        <v>32.35</v>
      </c>
    </row>
    <row r="77" spans="1:31">
      <c r="A77" s="1">
        <v>37834</v>
      </c>
      <c r="B77">
        <v>1008.01</v>
      </c>
      <c r="C77">
        <v>11.31</v>
      </c>
      <c r="D77">
        <v>36</v>
      </c>
      <c r="E77">
        <v>32.89</v>
      </c>
      <c r="F77">
        <v>30.07</v>
      </c>
      <c r="G77">
        <v>34.729999999999997</v>
      </c>
      <c r="H77">
        <v>30.08</v>
      </c>
      <c r="I77">
        <v>57.36</v>
      </c>
      <c r="J77">
        <v>32.619999999999997</v>
      </c>
      <c r="K77">
        <v>19.239999999999998</v>
      </c>
      <c r="L77">
        <v>10.38</v>
      </c>
      <c r="M77">
        <v>18.260000000000002</v>
      </c>
      <c r="N77">
        <v>23.78</v>
      </c>
      <c r="O77">
        <v>83.65</v>
      </c>
      <c r="P77">
        <v>48.5</v>
      </c>
      <c r="Q77">
        <v>18.649999999999999</v>
      </c>
      <c r="R77">
        <v>75.8</v>
      </c>
      <c r="S77">
        <v>25.35</v>
      </c>
      <c r="T77">
        <v>28.11</v>
      </c>
      <c r="U77">
        <v>36.840000000000003</v>
      </c>
      <c r="V77">
        <v>19.13</v>
      </c>
      <c r="W77">
        <v>61.6</v>
      </c>
      <c r="X77">
        <v>35.72</v>
      </c>
      <c r="Y77">
        <v>21.84</v>
      </c>
      <c r="Z77">
        <v>13.98</v>
      </c>
      <c r="AA77">
        <v>53.73</v>
      </c>
      <c r="AB77">
        <v>54.84</v>
      </c>
      <c r="AC77">
        <v>20.45</v>
      </c>
      <c r="AD77">
        <v>53.95</v>
      </c>
      <c r="AE77">
        <v>33.33</v>
      </c>
    </row>
    <row r="78" spans="1:31">
      <c r="A78" s="1">
        <v>37803</v>
      </c>
      <c r="B78">
        <v>990.31</v>
      </c>
      <c r="C78">
        <v>10.54</v>
      </c>
      <c r="D78">
        <v>35.29</v>
      </c>
      <c r="E78">
        <v>28.99</v>
      </c>
      <c r="F78">
        <v>31.33</v>
      </c>
      <c r="G78">
        <v>35.89</v>
      </c>
      <c r="H78">
        <v>29.47</v>
      </c>
      <c r="I78">
        <v>63.62</v>
      </c>
      <c r="J78">
        <v>33.68</v>
      </c>
      <c r="K78">
        <v>20.57</v>
      </c>
      <c r="L78">
        <v>9.93</v>
      </c>
      <c r="M78">
        <v>17.89</v>
      </c>
      <c r="N78">
        <v>22.87</v>
      </c>
      <c r="O78">
        <v>82.37</v>
      </c>
      <c r="P78">
        <v>45.55</v>
      </c>
      <c r="Q78">
        <v>19.809999999999999</v>
      </c>
      <c r="R78">
        <v>74.94</v>
      </c>
      <c r="S78">
        <v>22.05</v>
      </c>
      <c r="T78">
        <v>28.79</v>
      </c>
      <c r="U78">
        <v>38.07</v>
      </c>
      <c r="V78">
        <v>19.63</v>
      </c>
      <c r="W78">
        <v>60.34</v>
      </c>
      <c r="X78">
        <v>34.729999999999997</v>
      </c>
      <c r="Y78">
        <v>21.75</v>
      </c>
      <c r="Z78">
        <v>13.13</v>
      </c>
      <c r="AA78">
        <v>49.76</v>
      </c>
      <c r="AB78">
        <v>54.9</v>
      </c>
      <c r="AC78">
        <v>20.420000000000002</v>
      </c>
      <c r="AD78">
        <v>50.97</v>
      </c>
      <c r="AE78">
        <v>31.24</v>
      </c>
    </row>
    <row r="79" spans="1:31">
      <c r="A79" s="1">
        <v>37774</v>
      </c>
      <c r="B79">
        <v>974.5</v>
      </c>
      <c r="C79">
        <v>9.5299999999999994</v>
      </c>
      <c r="D79">
        <v>33.33</v>
      </c>
      <c r="E79">
        <v>30.04</v>
      </c>
      <c r="F79">
        <v>29.99</v>
      </c>
      <c r="G79">
        <v>34.03</v>
      </c>
      <c r="H79">
        <v>29.51</v>
      </c>
      <c r="I79">
        <v>63.44</v>
      </c>
      <c r="J79">
        <v>31.84</v>
      </c>
      <c r="K79">
        <v>18.53</v>
      </c>
      <c r="L79">
        <v>9.7799999999999994</v>
      </c>
      <c r="M79">
        <v>17.62</v>
      </c>
      <c r="N79">
        <v>23.06</v>
      </c>
      <c r="O79">
        <v>78.94</v>
      </c>
      <c r="P79">
        <v>43.75</v>
      </c>
      <c r="Q79">
        <v>19.93</v>
      </c>
      <c r="R79">
        <v>76.099999999999994</v>
      </c>
      <c r="S79">
        <v>18.440000000000001</v>
      </c>
      <c r="T79">
        <v>27.79</v>
      </c>
      <c r="U79">
        <v>39.29</v>
      </c>
      <c r="V79">
        <v>18.82</v>
      </c>
      <c r="W79">
        <v>55.51</v>
      </c>
      <c r="X79">
        <v>31.15</v>
      </c>
      <c r="Y79">
        <v>21.12</v>
      </c>
      <c r="Z79">
        <v>14.1</v>
      </c>
      <c r="AA79">
        <v>50.24</v>
      </c>
      <c r="AB79">
        <v>55.44</v>
      </c>
      <c r="AC79">
        <v>20.37</v>
      </c>
      <c r="AD79">
        <v>48.93</v>
      </c>
      <c r="AE79">
        <v>31.53</v>
      </c>
    </row>
    <row r="80" spans="1:31">
      <c r="A80" s="1">
        <v>37742</v>
      </c>
      <c r="B80">
        <v>963.59</v>
      </c>
      <c r="C80">
        <v>8.98</v>
      </c>
      <c r="D80">
        <v>33.21</v>
      </c>
      <c r="E80">
        <v>26.84</v>
      </c>
      <c r="F80">
        <v>27.92</v>
      </c>
      <c r="G80">
        <v>32.61</v>
      </c>
      <c r="H80">
        <v>28.99</v>
      </c>
      <c r="I80">
        <v>57.12</v>
      </c>
      <c r="J80">
        <v>31.37</v>
      </c>
      <c r="K80">
        <v>18.440000000000001</v>
      </c>
      <c r="L80">
        <v>9.34</v>
      </c>
      <c r="M80">
        <v>17.38</v>
      </c>
      <c r="N80">
        <v>22.93</v>
      </c>
      <c r="O80">
        <v>76.819999999999993</v>
      </c>
      <c r="P80">
        <v>43.86</v>
      </c>
      <c r="Q80">
        <v>18.170000000000002</v>
      </c>
      <c r="R80">
        <v>81.209999999999994</v>
      </c>
      <c r="S80">
        <v>18.45</v>
      </c>
      <c r="T80">
        <v>26.72</v>
      </c>
      <c r="U80">
        <v>38.4</v>
      </c>
      <c r="V80">
        <v>15.98</v>
      </c>
      <c r="W80">
        <v>54.43</v>
      </c>
      <c r="X80">
        <v>33.33</v>
      </c>
      <c r="Y80">
        <v>20.27</v>
      </c>
      <c r="Z80">
        <v>15.48</v>
      </c>
      <c r="AA80">
        <v>46.25</v>
      </c>
      <c r="AB80">
        <v>54.33</v>
      </c>
      <c r="AC80">
        <v>19.52</v>
      </c>
      <c r="AD80">
        <v>47.89</v>
      </c>
      <c r="AE80">
        <v>31.96</v>
      </c>
    </row>
    <row r="81" spans="1:31">
      <c r="A81" s="1">
        <v>37712</v>
      </c>
      <c r="B81">
        <v>916.92</v>
      </c>
      <c r="C81">
        <v>7.11</v>
      </c>
      <c r="D81">
        <v>30.18</v>
      </c>
      <c r="E81">
        <v>23.74</v>
      </c>
      <c r="F81">
        <v>27.86</v>
      </c>
      <c r="G81">
        <v>31.05</v>
      </c>
      <c r="H81">
        <v>25.41</v>
      </c>
      <c r="I81">
        <v>49.9</v>
      </c>
      <c r="J81">
        <v>28.98</v>
      </c>
      <c r="K81">
        <v>17.510000000000002</v>
      </c>
      <c r="L81">
        <v>9.16</v>
      </c>
      <c r="M81">
        <v>16.48</v>
      </c>
      <c r="N81">
        <v>23.53</v>
      </c>
      <c r="O81">
        <v>71.540000000000006</v>
      </c>
      <c r="P81">
        <v>40.47</v>
      </c>
      <c r="Q81">
        <v>15.19</v>
      </c>
      <c r="R81">
        <v>78.17</v>
      </c>
      <c r="S81">
        <v>16.28</v>
      </c>
      <c r="T81">
        <v>23.87</v>
      </c>
      <c r="U81">
        <v>34.04</v>
      </c>
      <c r="V81">
        <v>14.59</v>
      </c>
      <c r="W81">
        <v>53.96</v>
      </c>
      <c r="X81">
        <v>32.6</v>
      </c>
      <c r="Y81">
        <v>21.06</v>
      </c>
      <c r="Z81">
        <v>14.22</v>
      </c>
      <c r="AA81">
        <v>43.92</v>
      </c>
      <c r="AB81">
        <v>53.88</v>
      </c>
      <c r="AC81">
        <v>19.38</v>
      </c>
      <c r="AD81">
        <v>51.26</v>
      </c>
      <c r="AE81">
        <v>30.69</v>
      </c>
    </row>
    <row r="82" spans="1:31">
      <c r="A82" s="1">
        <v>37683</v>
      </c>
      <c r="B82">
        <v>848.18</v>
      </c>
      <c r="C82">
        <v>7.07</v>
      </c>
      <c r="D82">
        <v>26.43</v>
      </c>
      <c r="E82">
        <v>21.81</v>
      </c>
      <c r="F82">
        <v>25.15</v>
      </c>
      <c r="G82">
        <v>27.25</v>
      </c>
      <c r="H82">
        <v>26.15</v>
      </c>
      <c r="I82">
        <v>40.799999999999997</v>
      </c>
      <c r="J82">
        <v>27.31</v>
      </c>
      <c r="K82">
        <v>15.97</v>
      </c>
      <c r="L82">
        <v>6.62</v>
      </c>
      <c r="M82">
        <v>15.35</v>
      </c>
      <c r="N82">
        <v>20.37</v>
      </c>
      <c r="O82">
        <v>64.069999999999993</v>
      </c>
      <c r="P82">
        <v>37.83</v>
      </c>
      <c r="Q82">
        <v>14.49</v>
      </c>
      <c r="R82">
        <v>72.209999999999994</v>
      </c>
      <c r="S82">
        <v>14.41</v>
      </c>
      <c r="T82">
        <v>19.010000000000002</v>
      </c>
      <c r="U82">
        <v>34.11</v>
      </c>
      <c r="V82">
        <v>12.34</v>
      </c>
      <c r="W82">
        <v>55.66</v>
      </c>
      <c r="X82">
        <v>27.79</v>
      </c>
      <c r="Y82">
        <v>19.940000000000001</v>
      </c>
      <c r="Z82">
        <v>12.02</v>
      </c>
      <c r="AA82">
        <v>43.6</v>
      </c>
      <c r="AB82">
        <v>49.44</v>
      </c>
      <c r="AC82">
        <v>18.07</v>
      </c>
      <c r="AD82">
        <v>47.36</v>
      </c>
      <c r="AE82">
        <v>30.47</v>
      </c>
    </row>
    <row r="83" spans="1:31">
      <c r="A83" s="1">
        <v>37655</v>
      </c>
      <c r="B83">
        <v>841.15</v>
      </c>
      <c r="C83">
        <v>7.51</v>
      </c>
      <c r="D83">
        <v>26.7</v>
      </c>
      <c r="E83">
        <v>23.98</v>
      </c>
      <c r="F83">
        <v>25.81</v>
      </c>
      <c r="G83">
        <v>26.37</v>
      </c>
      <c r="H83">
        <v>25.96</v>
      </c>
      <c r="I83">
        <v>39.44</v>
      </c>
      <c r="J83">
        <v>26.96</v>
      </c>
      <c r="K83">
        <v>16.010000000000002</v>
      </c>
      <c r="L83">
        <v>7.33</v>
      </c>
      <c r="M83">
        <v>15.27</v>
      </c>
      <c r="N83">
        <v>19.21</v>
      </c>
      <c r="O83">
        <v>65.36</v>
      </c>
      <c r="P83">
        <v>38.4</v>
      </c>
      <c r="Q83">
        <v>14.7</v>
      </c>
      <c r="R83">
        <v>71.77</v>
      </c>
      <c r="S83">
        <v>15.27</v>
      </c>
      <c r="T83">
        <v>18.18</v>
      </c>
      <c r="U83">
        <v>33.69</v>
      </c>
      <c r="V83">
        <v>11.61</v>
      </c>
      <c r="W83">
        <v>53.67</v>
      </c>
      <c r="X83">
        <v>26.7</v>
      </c>
      <c r="Y83">
        <v>19.52</v>
      </c>
      <c r="Z83">
        <v>11.12</v>
      </c>
      <c r="AA83">
        <v>45.81</v>
      </c>
      <c r="AB83">
        <v>49.91</v>
      </c>
      <c r="AC83">
        <v>18.21</v>
      </c>
      <c r="AD83">
        <v>43.67</v>
      </c>
      <c r="AE83">
        <v>29.66</v>
      </c>
    </row>
    <row r="84" spans="1:31">
      <c r="A84" s="1">
        <v>37623</v>
      </c>
      <c r="B84">
        <v>855.7</v>
      </c>
      <c r="C84">
        <v>7.18</v>
      </c>
      <c r="D84">
        <v>28.25</v>
      </c>
      <c r="E84">
        <v>27.34</v>
      </c>
      <c r="F84">
        <v>26.11</v>
      </c>
      <c r="G84">
        <v>27.17</v>
      </c>
      <c r="H84">
        <v>25.77</v>
      </c>
      <c r="I84">
        <v>41.54</v>
      </c>
      <c r="J84">
        <v>23.86</v>
      </c>
      <c r="K84">
        <v>16.420000000000002</v>
      </c>
      <c r="L84">
        <v>8.0299999999999994</v>
      </c>
      <c r="M84">
        <v>15.49</v>
      </c>
      <c r="N84">
        <v>18.34</v>
      </c>
      <c r="O84">
        <v>64.09</v>
      </c>
      <c r="P84">
        <v>38.42</v>
      </c>
      <c r="Q84">
        <v>16.14</v>
      </c>
      <c r="R84">
        <v>71.86</v>
      </c>
      <c r="S84">
        <v>13.84</v>
      </c>
      <c r="T84">
        <v>18.71</v>
      </c>
      <c r="U84">
        <v>33.89</v>
      </c>
      <c r="V84">
        <v>12.15</v>
      </c>
      <c r="W84">
        <v>53.04</v>
      </c>
      <c r="X84">
        <v>27.46</v>
      </c>
      <c r="Y84">
        <v>19.48</v>
      </c>
      <c r="Z84">
        <v>12.1</v>
      </c>
      <c r="AA84">
        <v>46.12</v>
      </c>
      <c r="AB84">
        <v>52.14</v>
      </c>
      <c r="AC84">
        <v>18.899999999999999</v>
      </c>
      <c r="AD84">
        <v>43.43</v>
      </c>
      <c r="AE84">
        <v>29.57</v>
      </c>
    </row>
    <row r="85" spans="1:31">
      <c r="A85" s="1">
        <v>37592</v>
      </c>
      <c r="B85">
        <v>879.82</v>
      </c>
      <c r="C85">
        <v>7.16</v>
      </c>
      <c r="D85">
        <v>28.11</v>
      </c>
      <c r="E85">
        <v>28.55</v>
      </c>
      <c r="F85">
        <v>25.93</v>
      </c>
      <c r="G85">
        <v>27.68</v>
      </c>
      <c r="H85">
        <v>26.6</v>
      </c>
      <c r="I85">
        <v>44.02</v>
      </c>
      <c r="J85">
        <v>26.74</v>
      </c>
      <c r="K85">
        <v>15.31</v>
      </c>
      <c r="L85">
        <v>8.11</v>
      </c>
      <c r="M85">
        <v>15.86</v>
      </c>
      <c r="N85">
        <v>19.3</v>
      </c>
      <c r="O85">
        <v>63.98</v>
      </c>
      <c r="P85">
        <v>39.340000000000003</v>
      </c>
      <c r="Q85">
        <v>16.100000000000001</v>
      </c>
      <c r="R85">
        <v>71.209999999999994</v>
      </c>
      <c r="S85">
        <v>13.76</v>
      </c>
      <c r="T85">
        <v>18.97</v>
      </c>
      <c r="U85">
        <v>36.72</v>
      </c>
      <c r="V85">
        <v>13.72</v>
      </c>
      <c r="W85">
        <v>52.51</v>
      </c>
      <c r="X85">
        <v>28.77</v>
      </c>
      <c r="Y85">
        <v>21.22</v>
      </c>
      <c r="Z85">
        <v>13.03</v>
      </c>
      <c r="AA85">
        <v>51.14</v>
      </c>
      <c r="AB85">
        <v>54.52</v>
      </c>
      <c r="AC85">
        <v>18.7</v>
      </c>
      <c r="AD85">
        <v>45.9</v>
      </c>
      <c r="AE85">
        <v>30.25</v>
      </c>
    </row>
    <row r="86" spans="1:31">
      <c r="A86" s="1">
        <v>37561</v>
      </c>
      <c r="B86">
        <v>936.31</v>
      </c>
      <c r="C86">
        <v>7.75</v>
      </c>
      <c r="D86">
        <v>30.89</v>
      </c>
      <c r="E86">
        <v>29.47</v>
      </c>
      <c r="F86">
        <v>25.88</v>
      </c>
      <c r="G86">
        <v>30.58</v>
      </c>
      <c r="H86">
        <v>26.82</v>
      </c>
      <c r="I86">
        <v>48.79</v>
      </c>
      <c r="J86">
        <v>28.6</v>
      </c>
      <c r="K86">
        <v>18.37</v>
      </c>
      <c r="L86">
        <v>9.92</v>
      </c>
      <c r="M86">
        <v>16.55</v>
      </c>
      <c r="N86">
        <v>21.33</v>
      </c>
      <c r="O86">
        <v>73.97</v>
      </c>
      <c r="P86">
        <v>42.28</v>
      </c>
      <c r="Q86">
        <v>17.989999999999998</v>
      </c>
      <c r="R86">
        <v>79.87</v>
      </c>
      <c r="S86">
        <v>18.46</v>
      </c>
      <c r="T86">
        <v>19.89</v>
      </c>
      <c r="U86">
        <v>38.229999999999997</v>
      </c>
      <c r="V86">
        <v>15.79</v>
      </c>
      <c r="W86">
        <v>55.3</v>
      </c>
      <c r="X86">
        <v>32.61</v>
      </c>
      <c r="Y86">
        <v>23.68</v>
      </c>
      <c r="Z86">
        <v>16.149999999999999</v>
      </c>
      <c r="AA86">
        <v>51.04</v>
      </c>
      <c r="AB86">
        <v>54.76</v>
      </c>
      <c r="AC86">
        <v>18.440000000000001</v>
      </c>
      <c r="AD86">
        <v>48.9</v>
      </c>
      <c r="AE86">
        <v>30.13</v>
      </c>
    </row>
    <row r="87" spans="1:31">
      <c r="A87" s="1">
        <v>37530</v>
      </c>
      <c r="B87">
        <v>885.76</v>
      </c>
      <c r="C87">
        <v>8.0299999999999994</v>
      </c>
      <c r="D87">
        <v>28.86</v>
      </c>
      <c r="E87">
        <v>25.61</v>
      </c>
      <c r="F87">
        <v>25.78</v>
      </c>
      <c r="G87">
        <v>29.06</v>
      </c>
      <c r="H87">
        <v>26.77</v>
      </c>
      <c r="I87">
        <v>42.02</v>
      </c>
      <c r="J87">
        <v>28.61</v>
      </c>
      <c r="K87">
        <v>15.48</v>
      </c>
      <c r="L87">
        <v>7.37</v>
      </c>
      <c r="M87">
        <v>15.75</v>
      </c>
      <c r="N87">
        <v>19.86</v>
      </c>
      <c r="O87">
        <v>67.150000000000006</v>
      </c>
      <c r="P87">
        <v>39.86</v>
      </c>
      <c r="Q87">
        <v>14.59</v>
      </c>
      <c r="R87">
        <v>72.400000000000006</v>
      </c>
      <c r="S87">
        <v>15.27</v>
      </c>
      <c r="T87">
        <v>16.399999999999999</v>
      </c>
      <c r="U87">
        <v>38.76</v>
      </c>
      <c r="V87">
        <v>15.24</v>
      </c>
      <c r="W87">
        <v>53.8</v>
      </c>
      <c r="X87">
        <v>28.05</v>
      </c>
      <c r="Y87">
        <v>21.95</v>
      </c>
      <c r="Z87">
        <v>13.97</v>
      </c>
      <c r="AA87">
        <v>46.89</v>
      </c>
      <c r="AB87">
        <v>51.71</v>
      </c>
      <c r="AC87">
        <v>20.03</v>
      </c>
      <c r="AD87">
        <v>48.59</v>
      </c>
      <c r="AE87">
        <v>28.95</v>
      </c>
    </row>
    <row r="88" spans="1:31">
      <c r="A88" s="1">
        <v>37502</v>
      </c>
      <c r="B88">
        <v>815.28</v>
      </c>
      <c r="C88">
        <v>7.25</v>
      </c>
      <c r="D88">
        <v>24.68</v>
      </c>
      <c r="E88">
        <v>29.38</v>
      </c>
      <c r="F88">
        <v>23.56</v>
      </c>
      <c r="G88">
        <v>23.21</v>
      </c>
      <c r="H88">
        <v>27.41</v>
      </c>
      <c r="I88">
        <v>44.01</v>
      </c>
      <c r="J88">
        <v>23.51</v>
      </c>
      <c r="K88">
        <v>14.03</v>
      </c>
      <c r="L88">
        <v>8.44</v>
      </c>
      <c r="M88">
        <v>14.86</v>
      </c>
      <c r="N88">
        <v>19.39</v>
      </c>
      <c r="O88">
        <v>61.83</v>
      </c>
      <c r="P88">
        <v>36.840000000000003</v>
      </c>
      <c r="Q88">
        <v>10.77</v>
      </c>
      <c r="R88">
        <v>53.48</v>
      </c>
      <c r="S88">
        <v>12.26</v>
      </c>
      <c r="T88">
        <v>14.75</v>
      </c>
      <c r="U88">
        <v>40</v>
      </c>
      <c r="V88">
        <v>14.86</v>
      </c>
      <c r="W88">
        <v>46.61</v>
      </c>
      <c r="X88">
        <v>24.26</v>
      </c>
      <c r="Y88">
        <v>17.96</v>
      </c>
      <c r="Z88">
        <v>11.14</v>
      </c>
      <c r="AA88">
        <v>49.3</v>
      </c>
      <c r="AB88">
        <v>53.88</v>
      </c>
      <c r="AC88">
        <v>19.11</v>
      </c>
      <c r="AD88">
        <v>44.68</v>
      </c>
      <c r="AE88">
        <v>27.44</v>
      </c>
    </row>
    <row r="89" spans="1:31">
      <c r="A89" s="1">
        <v>37469</v>
      </c>
      <c r="B89">
        <v>916.07</v>
      </c>
      <c r="C89">
        <v>7.38</v>
      </c>
      <c r="D89">
        <v>28.54</v>
      </c>
      <c r="E89">
        <v>31.91</v>
      </c>
      <c r="F89">
        <v>25.65</v>
      </c>
      <c r="G89">
        <v>25.63</v>
      </c>
      <c r="H89">
        <v>30.34</v>
      </c>
      <c r="I89">
        <v>59.69</v>
      </c>
      <c r="J89">
        <v>26.62</v>
      </c>
      <c r="K89">
        <v>14.53</v>
      </c>
      <c r="L89">
        <v>10.14</v>
      </c>
      <c r="M89">
        <v>16.23</v>
      </c>
      <c r="N89">
        <v>23.55</v>
      </c>
      <c r="O89">
        <v>72.38</v>
      </c>
      <c r="P89">
        <v>40.9</v>
      </c>
      <c r="Q89">
        <v>12.33</v>
      </c>
      <c r="R89">
        <v>69.14</v>
      </c>
      <c r="S89">
        <v>14.72</v>
      </c>
      <c r="T89">
        <v>20.51</v>
      </c>
      <c r="U89">
        <v>42.36</v>
      </c>
      <c r="V89">
        <v>20</v>
      </c>
      <c r="W89">
        <v>52.95</v>
      </c>
      <c r="X89">
        <v>30.59</v>
      </c>
      <c r="Y89">
        <v>20.149999999999999</v>
      </c>
      <c r="Z89">
        <v>11.17</v>
      </c>
      <c r="AA89">
        <v>48.08</v>
      </c>
      <c r="AB89">
        <v>55.07</v>
      </c>
      <c r="AC89">
        <v>20.71</v>
      </c>
      <c r="AD89">
        <v>48.46</v>
      </c>
      <c r="AE89">
        <v>30.49</v>
      </c>
    </row>
    <row r="90" spans="1:31">
      <c r="A90" s="1">
        <v>37438</v>
      </c>
      <c r="B90">
        <v>911.62</v>
      </c>
      <c r="C90">
        <v>7.63</v>
      </c>
      <c r="D90">
        <v>27.91</v>
      </c>
      <c r="E90">
        <v>35.57</v>
      </c>
      <c r="F90">
        <v>24.34</v>
      </c>
      <c r="G90">
        <v>24.35</v>
      </c>
      <c r="H90">
        <v>29.42</v>
      </c>
      <c r="I90">
        <v>55.42</v>
      </c>
      <c r="J90">
        <v>24.93</v>
      </c>
      <c r="K90">
        <v>16.43</v>
      </c>
      <c r="L90">
        <v>11.6</v>
      </c>
      <c r="M90">
        <v>16.100000000000001</v>
      </c>
      <c r="N90">
        <v>25.15</v>
      </c>
      <c r="O90">
        <v>68.489999999999995</v>
      </c>
      <c r="P90">
        <v>41.28</v>
      </c>
      <c r="Q90">
        <v>12.99</v>
      </c>
      <c r="R90">
        <v>64.430000000000007</v>
      </c>
      <c r="S90">
        <v>16.57</v>
      </c>
      <c r="T90">
        <v>19.39</v>
      </c>
      <c r="U90">
        <v>41.48</v>
      </c>
      <c r="V90">
        <v>20.83</v>
      </c>
      <c r="W90">
        <v>53.07</v>
      </c>
      <c r="X90">
        <v>28.9</v>
      </c>
      <c r="Y90">
        <v>19.7</v>
      </c>
      <c r="Z90">
        <v>10.43</v>
      </c>
      <c r="AA90">
        <v>46.09</v>
      </c>
      <c r="AB90">
        <v>56.14</v>
      </c>
      <c r="AC90">
        <v>20.07</v>
      </c>
      <c r="AD90">
        <v>44.56</v>
      </c>
      <c r="AE90">
        <v>31.42</v>
      </c>
    </row>
    <row r="91" spans="1:31">
      <c r="A91" s="1">
        <v>37410</v>
      </c>
      <c r="B91">
        <v>989.82</v>
      </c>
      <c r="C91">
        <v>8.86</v>
      </c>
      <c r="D91">
        <v>28.69</v>
      </c>
      <c r="E91">
        <v>38.56</v>
      </c>
      <c r="F91">
        <v>25.75</v>
      </c>
      <c r="G91">
        <v>28.13</v>
      </c>
      <c r="H91">
        <v>34.72</v>
      </c>
      <c r="I91">
        <v>67.349999999999994</v>
      </c>
      <c r="J91">
        <v>26.14</v>
      </c>
      <c r="K91">
        <v>17.52</v>
      </c>
      <c r="L91">
        <v>13.68</v>
      </c>
      <c r="M91">
        <v>17.32</v>
      </c>
      <c r="N91">
        <v>22.69</v>
      </c>
      <c r="O91">
        <v>68.56</v>
      </c>
      <c r="P91">
        <v>41.55</v>
      </c>
      <c r="Q91">
        <v>14.02</v>
      </c>
      <c r="R91">
        <v>65.89</v>
      </c>
      <c r="S91">
        <v>16.11</v>
      </c>
      <c r="T91">
        <v>26.06</v>
      </c>
      <c r="U91">
        <v>46.52</v>
      </c>
      <c r="V91">
        <v>23.94</v>
      </c>
      <c r="W91">
        <v>51.88</v>
      </c>
      <c r="X91">
        <v>30.68</v>
      </c>
      <c r="Y91">
        <v>22.45</v>
      </c>
      <c r="Z91">
        <v>12.17</v>
      </c>
      <c r="AA91">
        <v>50.92</v>
      </c>
      <c r="AB91">
        <v>53.06</v>
      </c>
      <c r="AC91">
        <v>19.75</v>
      </c>
      <c r="AD91">
        <v>49.84</v>
      </c>
      <c r="AE91">
        <v>34.97</v>
      </c>
    </row>
    <row r="92" spans="1:31">
      <c r="A92" s="1">
        <v>37377</v>
      </c>
      <c r="B92">
        <v>1067.1400000000001</v>
      </c>
      <c r="C92">
        <v>11.65</v>
      </c>
      <c r="D92">
        <v>33.57</v>
      </c>
      <c r="E92">
        <v>36.54</v>
      </c>
      <c r="F92">
        <v>27.52</v>
      </c>
      <c r="G92">
        <v>31.35</v>
      </c>
      <c r="H92">
        <v>34.229999999999997</v>
      </c>
      <c r="I92">
        <v>69.67</v>
      </c>
      <c r="J92">
        <v>26.85</v>
      </c>
      <c r="K92">
        <v>21.23</v>
      </c>
      <c r="L92">
        <v>15.09</v>
      </c>
      <c r="M92">
        <v>18.3</v>
      </c>
      <c r="N92">
        <v>24.17</v>
      </c>
      <c r="O92">
        <v>70.53</v>
      </c>
      <c r="P92">
        <v>44.54</v>
      </c>
      <c r="Q92">
        <v>17.440000000000001</v>
      </c>
      <c r="R92">
        <v>73.63</v>
      </c>
      <c r="S92">
        <v>24.36</v>
      </c>
      <c r="T92">
        <v>27.62</v>
      </c>
      <c r="U92">
        <v>45.98</v>
      </c>
      <c r="V92">
        <v>25.2</v>
      </c>
      <c r="W92">
        <v>52.9</v>
      </c>
      <c r="X92">
        <v>32.380000000000003</v>
      </c>
      <c r="Y92">
        <v>20.9</v>
      </c>
      <c r="Z92">
        <v>11.67</v>
      </c>
      <c r="AA92">
        <v>53.2</v>
      </c>
      <c r="AB92">
        <v>51.88</v>
      </c>
      <c r="AC92">
        <v>20.67</v>
      </c>
      <c r="AD92">
        <v>48.95</v>
      </c>
      <c r="AE92">
        <v>34.130000000000003</v>
      </c>
    </row>
    <row r="93" spans="1:31">
      <c r="A93" s="1">
        <v>37347</v>
      </c>
      <c r="B93">
        <v>1076.92</v>
      </c>
      <c r="C93">
        <v>12.14</v>
      </c>
      <c r="D93">
        <v>32.39</v>
      </c>
      <c r="E93">
        <v>38.07</v>
      </c>
      <c r="F93">
        <v>26.31</v>
      </c>
      <c r="G93">
        <v>31.31</v>
      </c>
      <c r="H93">
        <v>33.75</v>
      </c>
      <c r="I93">
        <v>62.73</v>
      </c>
      <c r="J93">
        <v>26.34</v>
      </c>
      <c r="K93">
        <v>21.48</v>
      </c>
      <c r="L93">
        <v>13.59</v>
      </c>
      <c r="M93">
        <v>18.39</v>
      </c>
      <c r="N93">
        <v>24.49</v>
      </c>
      <c r="O93">
        <v>73.61</v>
      </c>
      <c r="P93">
        <v>42.84</v>
      </c>
      <c r="Q93">
        <v>15.62</v>
      </c>
      <c r="R93">
        <v>76.510000000000005</v>
      </c>
      <c r="S93">
        <v>25.21</v>
      </c>
      <c r="T93">
        <v>26.97</v>
      </c>
      <c r="U93">
        <v>45.94</v>
      </c>
      <c r="V93">
        <v>23.9</v>
      </c>
      <c r="W93">
        <v>52.8</v>
      </c>
      <c r="X93">
        <v>33.979999999999997</v>
      </c>
      <c r="Y93">
        <v>21.45</v>
      </c>
      <c r="Z93">
        <v>13.67</v>
      </c>
      <c r="AA93">
        <v>52.68</v>
      </c>
      <c r="AB93">
        <v>51.42</v>
      </c>
      <c r="AC93">
        <v>20.07</v>
      </c>
      <c r="AD93">
        <v>50.55</v>
      </c>
      <c r="AE93">
        <v>34.14</v>
      </c>
    </row>
    <row r="94" spans="1:31">
      <c r="A94" s="1">
        <v>37316</v>
      </c>
      <c r="B94">
        <v>1147.3900000000001</v>
      </c>
      <c r="C94">
        <v>11.84</v>
      </c>
      <c r="D94">
        <v>32.29</v>
      </c>
      <c r="E94">
        <v>41.19</v>
      </c>
      <c r="F94">
        <v>24.69</v>
      </c>
      <c r="G94">
        <v>35.799999999999997</v>
      </c>
      <c r="H94">
        <v>35.14</v>
      </c>
      <c r="I94">
        <v>61.35</v>
      </c>
      <c r="J94">
        <v>26.11</v>
      </c>
      <c r="K94">
        <v>21.39</v>
      </c>
      <c r="L94">
        <v>14.01</v>
      </c>
      <c r="M94">
        <v>18.989999999999998</v>
      </c>
      <c r="N94">
        <v>29.03</v>
      </c>
      <c r="O94">
        <v>84.23</v>
      </c>
      <c r="P94">
        <v>41.6</v>
      </c>
      <c r="Q94">
        <v>16.39</v>
      </c>
      <c r="R94">
        <v>94.99</v>
      </c>
      <c r="S94">
        <v>26.8</v>
      </c>
      <c r="T94">
        <v>27.13</v>
      </c>
      <c r="U94">
        <v>43.25</v>
      </c>
      <c r="V94">
        <v>23.35</v>
      </c>
      <c r="W94">
        <v>48.27</v>
      </c>
      <c r="X94">
        <v>40.65</v>
      </c>
      <c r="Y94">
        <v>24.76</v>
      </c>
      <c r="Z94">
        <v>17.440000000000001</v>
      </c>
      <c r="AA94">
        <v>55.87</v>
      </c>
      <c r="AB94">
        <v>52.07</v>
      </c>
      <c r="AC94">
        <v>19.38</v>
      </c>
      <c r="AD94">
        <v>55.47</v>
      </c>
      <c r="AE94">
        <v>37.25</v>
      </c>
    </row>
    <row r="95" spans="1:31">
      <c r="A95" s="1">
        <v>37288</v>
      </c>
      <c r="B95">
        <v>1106.73</v>
      </c>
      <c r="C95">
        <v>10.85</v>
      </c>
      <c r="D95">
        <v>28.73</v>
      </c>
      <c r="E95">
        <v>39.229999999999997</v>
      </c>
      <c r="F95">
        <v>23.22</v>
      </c>
      <c r="G95">
        <v>32.72</v>
      </c>
      <c r="H95">
        <v>32.869999999999997</v>
      </c>
      <c r="I95">
        <v>56.05</v>
      </c>
      <c r="J95">
        <v>24.69</v>
      </c>
      <c r="K95">
        <v>21.32</v>
      </c>
      <c r="L95">
        <v>12.64</v>
      </c>
      <c r="M95">
        <v>18.329999999999998</v>
      </c>
      <c r="N95">
        <v>29.89</v>
      </c>
      <c r="O95">
        <v>75.540000000000006</v>
      </c>
      <c r="P95">
        <v>38.97</v>
      </c>
      <c r="Q95">
        <v>18.309999999999999</v>
      </c>
      <c r="R95">
        <v>89.62</v>
      </c>
      <c r="S95">
        <v>25.16</v>
      </c>
      <c r="T95">
        <v>22.26</v>
      </c>
      <c r="U95">
        <v>39.06</v>
      </c>
      <c r="V95">
        <v>21.96</v>
      </c>
      <c r="W95">
        <v>49.5</v>
      </c>
      <c r="X95">
        <v>34.840000000000003</v>
      </c>
      <c r="Y95">
        <v>23.95</v>
      </c>
      <c r="Z95">
        <v>17.3</v>
      </c>
      <c r="AA95">
        <v>49.25</v>
      </c>
      <c r="AB95">
        <v>50.48</v>
      </c>
      <c r="AC95">
        <v>18.399999999999999</v>
      </c>
      <c r="AD95">
        <v>56.05</v>
      </c>
      <c r="AE95">
        <v>35.1</v>
      </c>
    </row>
    <row r="96" spans="1:31">
      <c r="A96" s="1">
        <v>37258</v>
      </c>
      <c r="B96">
        <v>1130.2</v>
      </c>
      <c r="C96">
        <v>12.36</v>
      </c>
      <c r="D96">
        <v>28.26</v>
      </c>
      <c r="E96">
        <v>34.81</v>
      </c>
      <c r="F96">
        <v>22.67</v>
      </c>
      <c r="G96">
        <v>34.270000000000003</v>
      </c>
      <c r="H96">
        <v>32.340000000000003</v>
      </c>
      <c r="I96">
        <v>59.35</v>
      </c>
      <c r="J96">
        <v>27.49</v>
      </c>
      <c r="K96">
        <v>19.52</v>
      </c>
      <c r="L96">
        <v>13</v>
      </c>
      <c r="M96">
        <v>18.55</v>
      </c>
      <c r="N96">
        <v>28.7</v>
      </c>
      <c r="O96">
        <v>81.180000000000007</v>
      </c>
      <c r="P96">
        <v>39.56</v>
      </c>
      <c r="Q96">
        <v>20.12</v>
      </c>
      <c r="R96">
        <v>98.42</v>
      </c>
      <c r="S96">
        <v>30.86</v>
      </c>
      <c r="T96">
        <v>25.91</v>
      </c>
      <c r="U96">
        <v>36.06</v>
      </c>
      <c r="V96">
        <v>22.87</v>
      </c>
      <c r="W96">
        <v>46.33</v>
      </c>
      <c r="X96">
        <v>39.01</v>
      </c>
      <c r="Y96">
        <v>26.15</v>
      </c>
      <c r="Z96">
        <v>19.53</v>
      </c>
      <c r="AA96">
        <v>50.12</v>
      </c>
      <c r="AB96">
        <v>49.06</v>
      </c>
      <c r="AC96">
        <v>18.2</v>
      </c>
      <c r="AD96">
        <v>54.21</v>
      </c>
      <c r="AE96">
        <v>32.99</v>
      </c>
    </row>
    <row r="97" spans="1:31">
      <c r="A97" s="1">
        <v>37228</v>
      </c>
      <c r="B97">
        <v>1148.08</v>
      </c>
      <c r="C97">
        <v>10.95</v>
      </c>
      <c r="D97">
        <v>28.07</v>
      </c>
      <c r="E97">
        <v>32.97</v>
      </c>
      <c r="F97">
        <v>22.64</v>
      </c>
      <c r="G97">
        <v>36.369999999999997</v>
      </c>
      <c r="H97">
        <v>34.58</v>
      </c>
      <c r="I97">
        <v>66.83</v>
      </c>
      <c r="J97">
        <v>27.18</v>
      </c>
      <c r="K97">
        <v>19.2</v>
      </c>
      <c r="L97">
        <v>13.26</v>
      </c>
      <c r="M97">
        <v>18.88</v>
      </c>
      <c r="N97">
        <v>30.97</v>
      </c>
      <c r="O97">
        <v>86.44</v>
      </c>
      <c r="P97">
        <v>41.5</v>
      </c>
      <c r="Q97">
        <v>18.690000000000001</v>
      </c>
      <c r="R97">
        <v>110.34</v>
      </c>
      <c r="S97">
        <v>27.7</v>
      </c>
      <c r="T97">
        <v>27.4</v>
      </c>
      <c r="U97">
        <v>38.86</v>
      </c>
      <c r="V97">
        <v>22.28</v>
      </c>
      <c r="W97">
        <v>49.34</v>
      </c>
      <c r="X97">
        <v>39.520000000000003</v>
      </c>
      <c r="Y97">
        <v>27.2</v>
      </c>
      <c r="Z97">
        <v>20.43</v>
      </c>
      <c r="AA97">
        <v>48.78</v>
      </c>
      <c r="AB97">
        <v>46.52</v>
      </c>
      <c r="AC97">
        <v>16.96</v>
      </c>
      <c r="AD97">
        <v>52.02</v>
      </c>
      <c r="AE97">
        <v>33.200000000000003</v>
      </c>
    </row>
    <row r="98" spans="1:31">
      <c r="A98" s="1">
        <v>37196</v>
      </c>
      <c r="B98">
        <v>1139.45</v>
      </c>
      <c r="C98">
        <v>10.65</v>
      </c>
      <c r="D98">
        <v>25.88</v>
      </c>
      <c r="E98">
        <v>29.84</v>
      </c>
      <c r="F98">
        <v>21.86</v>
      </c>
      <c r="G98">
        <v>34.51</v>
      </c>
      <c r="H98">
        <v>32.81</v>
      </c>
      <c r="I98">
        <v>61.83</v>
      </c>
      <c r="J98">
        <v>27.93</v>
      </c>
      <c r="K98">
        <v>18.77</v>
      </c>
      <c r="L98">
        <v>15.98</v>
      </c>
      <c r="M98">
        <v>18.649999999999999</v>
      </c>
      <c r="N98">
        <v>29.62</v>
      </c>
      <c r="O98">
        <v>82.95</v>
      </c>
      <c r="P98">
        <v>41.84</v>
      </c>
      <c r="Q98">
        <v>19.93</v>
      </c>
      <c r="R98">
        <v>105.44</v>
      </c>
      <c r="S98">
        <v>28.76</v>
      </c>
      <c r="T98">
        <v>28.43</v>
      </c>
      <c r="U98">
        <v>38.700000000000003</v>
      </c>
      <c r="V98">
        <v>22.59</v>
      </c>
      <c r="W98">
        <v>47.83</v>
      </c>
      <c r="X98">
        <v>39.21</v>
      </c>
      <c r="Y98">
        <v>26.36</v>
      </c>
      <c r="Z98">
        <v>19.16</v>
      </c>
      <c r="AA98">
        <v>49.68</v>
      </c>
      <c r="AB98">
        <v>47.99</v>
      </c>
      <c r="AC98">
        <v>16.7</v>
      </c>
      <c r="AD98">
        <v>49.78</v>
      </c>
      <c r="AE98">
        <v>31.59</v>
      </c>
    </row>
    <row r="99" spans="1:31">
      <c r="A99" s="1">
        <v>37165</v>
      </c>
      <c r="B99">
        <v>1059.78</v>
      </c>
      <c r="C99">
        <v>8.7799999999999994</v>
      </c>
      <c r="D99">
        <v>23.15</v>
      </c>
      <c r="E99">
        <v>27.57</v>
      </c>
      <c r="F99">
        <v>21.01</v>
      </c>
      <c r="G99">
        <v>32.68</v>
      </c>
      <c r="H99">
        <v>33.909999999999997</v>
      </c>
      <c r="I99">
        <v>52.78</v>
      </c>
      <c r="J99">
        <v>23.98</v>
      </c>
      <c r="K99">
        <v>17.05</v>
      </c>
      <c r="L99">
        <v>13.54</v>
      </c>
      <c r="M99">
        <v>17.64</v>
      </c>
      <c r="N99">
        <v>28.01</v>
      </c>
      <c r="O99">
        <v>72.849999999999994</v>
      </c>
      <c r="P99">
        <v>38.24</v>
      </c>
      <c r="Q99">
        <v>15.26</v>
      </c>
      <c r="R99">
        <v>98.46</v>
      </c>
      <c r="S99">
        <v>21.49</v>
      </c>
      <c r="T99">
        <v>26.66</v>
      </c>
      <c r="U99">
        <v>39.31</v>
      </c>
      <c r="V99">
        <v>21.75</v>
      </c>
      <c r="W99">
        <v>43.35</v>
      </c>
      <c r="X99">
        <v>34.56</v>
      </c>
      <c r="Y99">
        <v>23.87</v>
      </c>
      <c r="Z99">
        <v>17.079999999999998</v>
      </c>
      <c r="AA99">
        <v>47.09</v>
      </c>
      <c r="AB99">
        <v>43.38</v>
      </c>
      <c r="AC99">
        <v>15.32</v>
      </c>
      <c r="AD99">
        <v>46.4</v>
      </c>
      <c r="AE99">
        <v>33.130000000000003</v>
      </c>
    </row>
    <row r="100" spans="1:31">
      <c r="A100" s="1">
        <v>37138</v>
      </c>
      <c r="B100">
        <v>1040.94</v>
      </c>
      <c r="C100">
        <v>7.76</v>
      </c>
      <c r="D100">
        <v>22.79</v>
      </c>
      <c r="E100">
        <v>28.33</v>
      </c>
      <c r="F100">
        <v>20.8</v>
      </c>
      <c r="G100">
        <v>29.08</v>
      </c>
      <c r="H100">
        <v>32.450000000000003</v>
      </c>
      <c r="I100">
        <v>51.68</v>
      </c>
      <c r="J100">
        <v>18.53</v>
      </c>
      <c r="K100">
        <v>17.079999999999998</v>
      </c>
      <c r="L100">
        <v>14.5</v>
      </c>
      <c r="M100">
        <v>17.21</v>
      </c>
      <c r="N100">
        <v>28.62</v>
      </c>
      <c r="O100">
        <v>66.400000000000006</v>
      </c>
      <c r="P100">
        <v>37.33</v>
      </c>
      <c r="Q100">
        <v>14.55</v>
      </c>
      <c r="R100">
        <v>83.56</v>
      </c>
      <c r="S100">
        <v>17.989999999999998</v>
      </c>
      <c r="T100">
        <v>25.49</v>
      </c>
      <c r="U100">
        <v>38.47</v>
      </c>
      <c r="V100">
        <v>22.65</v>
      </c>
      <c r="W100">
        <v>40.86</v>
      </c>
      <c r="X100">
        <v>32.75</v>
      </c>
      <c r="Y100">
        <v>21.01</v>
      </c>
      <c r="Z100">
        <v>13.03</v>
      </c>
      <c r="AA100">
        <v>49.63</v>
      </c>
      <c r="AB100">
        <v>44.21</v>
      </c>
      <c r="AC100">
        <v>17.239999999999998</v>
      </c>
      <c r="AD100">
        <v>44.68</v>
      </c>
      <c r="AE100">
        <v>33.090000000000003</v>
      </c>
    </row>
    <row r="101" spans="1:31">
      <c r="A101" s="1">
        <v>37104</v>
      </c>
      <c r="B101">
        <v>1133.58</v>
      </c>
      <c r="C101">
        <v>9.27</v>
      </c>
      <c r="D101">
        <v>28.56</v>
      </c>
      <c r="E101">
        <v>43.3</v>
      </c>
      <c r="F101">
        <v>21.71</v>
      </c>
      <c r="G101">
        <v>32.89</v>
      </c>
      <c r="H101">
        <v>34.75</v>
      </c>
      <c r="I101">
        <v>66.040000000000006</v>
      </c>
      <c r="J101">
        <v>21.38</v>
      </c>
      <c r="K101">
        <v>23.32</v>
      </c>
      <c r="L101">
        <v>16.61</v>
      </c>
      <c r="M101">
        <v>18.649999999999999</v>
      </c>
      <c r="N101">
        <v>31.32</v>
      </c>
      <c r="O101">
        <v>74.540000000000006</v>
      </c>
      <c r="P101">
        <v>41.32</v>
      </c>
      <c r="Q101">
        <v>20.95</v>
      </c>
      <c r="R101">
        <v>91.06</v>
      </c>
      <c r="S101">
        <v>24.61</v>
      </c>
      <c r="T101">
        <v>29.41</v>
      </c>
      <c r="U101">
        <v>39.96</v>
      </c>
      <c r="V101">
        <v>25.06</v>
      </c>
      <c r="W101">
        <v>43.23</v>
      </c>
      <c r="X101">
        <v>37.69</v>
      </c>
      <c r="Y101">
        <v>23.42</v>
      </c>
      <c r="Z101">
        <v>13.11</v>
      </c>
      <c r="AA101">
        <v>58.26</v>
      </c>
      <c r="AB101">
        <v>46.98</v>
      </c>
      <c r="AC101">
        <v>17.84</v>
      </c>
      <c r="AD101">
        <v>43.31</v>
      </c>
      <c r="AE101">
        <v>33.72</v>
      </c>
    </row>
    <row r="102" spans="1:31">
      <c r="A102" s="1">
        <v>37074</v>
      </c>
      <c r="B102">
        <v>1211.23</v>
      </c>
      <c r="C102">
        <v>9.4</v>
      </c>
      <c r="D102">
        <v>31.63</v>
      </c>
      <c r="E102">
        <v>49.35</v>
      </c>
      <c r="F102">
        <v>22.45</v>
      </c>
      <c r="G102">
        <v>35.94</v>
      </c>
      <c r="H102">
        <v>34.75</v>
      </c>
      <c r="I102">
        <v>66.97</v>
      </c>
      <c r="J102">
        <v>26.93</v>
      </c>
      <c r="K102">
        <v>24.17</v>
      </c>
      <c r="L102">
        <v>21.03</v>
      </c>
      <c r="M102">
        <v>19.510000000000002</v>
      </c>
      <c r="N102">
        <v>33.31</v>
      </c>
      <c r="O102">
        <v>77.39</v>
      </c>
      <c r="P102">
        <v>40.17</v>
      </c>
      <c r="Q102">
        <v>22.25</v>
      </c>
      <c r="R102">
        <v>95.73</v>
      </c>
      <c r="S102">
        <v>26.22</v>
      </c>
      <c r="T102">
        <v>32.32</v>
      </c>
      <c r="U102">
        <v>36.619999999999997</v>
      </c>
      <c r="V102">
        <v>24.32</v>
      </c>
      <c r="W102">
        <v>46.2</v>
      </c>
      <c r="X102">
        <v>42.26</v>
      </c>
      <c r="Y102">
        <v>27.17</v>
      </c>
      <c r="Z102">
        <v>18.16</v>
      </c>
      <c r="AA102">
        <v>63.22</v>
      </c>
      <c r="AB102">
        <v>48.17</v>
      </c>
      <c r="AC102">
        <v>17.760000000000002</v>
      </c>
      <c r="AD102">
        <v>50.38</v>
      </c>
      <c r="AE102">
        <v>34.880000000000003</v>
      </c>
    </row>
    <row r="103" spans="1:31">
      <c r="A103" s="1">
        <v>37043</v>
      </c>
      <c r="B103">
        <v>1224.3800000000001</v>
      </c>
      <c r="C103">
        <v>11.62</v>
      </c>
      <c r="D103">
        <v>30.37</v>
      </c>
      <c r="E103">
        <v>46.88</v>
      </c>
      <c r="F103">
        <v>21.19</v>
      </c>
      <c r="G103">
        <v>37.82</v>
      </c>
      <c r="H103">
        <v>34.409999999999997</v>
      </c>
      <c r="I103">
        <v>68.12</v>
      </c>
      <c r="J103">
        <v>26.15</v>
      </c>
      <c r="K103">
        <v>26.5</v>
      </c>
      <c r="L103">
        <v>20.27</v>
      </c>
      <c r="M103">
        <v>19.75</v>
      </c>
      <c r="N103">
        <v>37.4</v>
      </c>
      <c r="O103">
        <v>79.73</v>
      </c>
      <c r="P103">
        <v>40.909999999999997</v>
      </c>
      <c r="Q103">
        <v>25.81</v>
      </c>
      <c r="R103">
        <v>103.27</v>
      </c>
      <c r="S103">
        <v>25.73</v>
      </c>
      <c r="T103">
        <v>32.950000000000003</v>
      </c>
      <c r="U103">
        <v>36.950000000000003</v>
      </c>
      <c r="V103">
        <v>22.58</v>
      </c>
      <c r="W103">
        <v>47.12</v>
      </c>
      <c r="X103">
        <v>45.21</v>
      </c>
      <c r="Y103">
        <v>29.97</v>
      </c>
      <c r="Z103">
        <v>18.48</v>
      </c>
      <c r="AA103">
        <v>67.180000000000007</v>
      </c>
      <c r="AB103">
        <v>49</v>
      </c>
      <c r="AC103">
        <v>17.899999999999999</v>
      </c>
      <c r="AD103">
        <v>43.98</v>
      </c>
      <c r="AE103">
        <v>36.479999999999997</v>
      </c>
    </row>
    <row r="104" spans="1:31">
      <c r="A104" s="1">
        <v>37012</v>
      </c>
      <c r="B104">
        <v>1255.82</v>
      </c>
      <c r="C104">
        <v>9.98</v>
      </c>
      <c r="D104">
        <v>32.97</v>
      </c>
      <c r="E104">
        <v>53.03</v>
      </c>
      <c r="F104">
        <v>20.91</v>
      </c>
      <c r="G104">
        <v>36.68</v>
      </c>
      <c r="H104">
        <v>36.520000000000003</v>
      </c>
      <c r="I104">
        <v>72.88</v>
      </c>
      <c r="J104">
        <v>24.36</v>
      </c>
      <c r="K104">
        <v>29</v>
      </c>
      <c r="L104">
        <v>20.11</v>
      </c>
      <c r="M104">
        <v>20.100000000000001</v>
      </c>
      <c r="N104">
        <v>37.4</v>
      </c>
      <c r="O104">
        <v>88.38</v>
      </c>
      <c r="P104">
        <v>43.52</v>
      </c>
      <c r="Q104">
        <v>26.38</v>
      </c>
      <c r="R104">
        <v>101.72</v>
      </c>
      <c r="S104">
        <v>23.76</v>
      </c>
      <c r="T104">
        <v>36.42</v>
      </c>
      <c r="U104">
        <v>38.76</v>
      </c>
      <c r="V104">
        <v>25.27</v>
      </c>
      <c r="W104">
        <v>48.97</v>
      </c>
      <c r="X104">
        <v>45.76</v>
      </c>
      <c r="Y104">
        <v>28.4</v>
      </c>
      <c r="Z104">
        <v>24.35</v>
      </c>
      <c r="AA104">
        <v>67.94</v>
      </c>
      <c r="AB104">
        <v>50.39</v>
      </c>
      <c r="AC104">
        <v>18.149999999999999</v>
      </c>
      <c r="AD104">
        <v>46.58</v>
      </c>
      <c r="AE104">
        <v>37.049999999999997</v>
      </c>
    </row>
    <row r="105" spans="1:31">
      <c r="A105" s="1">
        <v>36983</v>
      </c>
      <c r="B105">
        <v>1249.46</v>
      </c>
      <c r="C105">
        <v>12.74</v>
      </c>
      <c r="D105">
        <v>33.22</v>
      </c>
      <c r="E105">
        <v>51.97</v>
      </c>
      <c r="F105">
        <v>19.579999999999998</v>
      </c>
      <c r="G105">
        <v>35.08</v>
      </c>
      <c r="H105">
        <v>36.47</v>
      </c>
      <c r="I105">
        <v>77.88</v>
      </c>
      <c r="J105">
        <v>26.24</v>
      </c>
      <c r="K105">
        <v>27.74</v>
      </c>
      <c r="L105">
        <v>24.35</v>
      </c>
      <c r="M105">
        <v>20.05</v>
      </c>
      <c r="N105">
        <v>37.04</v>
      </c>
      <c r="O105">
        <v>84.66</v>
      </c>
      <c r="P105">
        <v>44.62</v>
      </c>
      <c r="Q105">
        <v>25.58</v>
      </c>
      <c r="R105">
        <v>104.63</v>
      </c>
      <c r="S105">
        <v>27.17</v>
      </c>
      <c r="T105">
        <v>35.549999999999997</v>
      </c>
      <c r="U105">
        <v>37.78</v>
      </c>
      <c r="V105">
        <v>22.95</v>
      </c>
      <c r="W105">
        <v>48.9</v>
      </c>
      <c r="X105">
        <v>44.2</v>
      </c>
      <c r="Y105">
        <v>27.81</v>
      </c>
      <c r="Z105">
        <v>28.47</v>
      </c>
      <c r="AA105">
        <v>64.569999999999993</v>
      </c>
      <c r="AB105">
        <v>48.39</v>
      </c>
      <c r="AC105">
        <v>18.02</v>
      </c>
      <c r="AD105">
        <v>46.57</v>
      </c>
      <c r="AE105">
        <v>36.81</v>
      </c>
    </row>
    <row r="106" spans="1:31">
      <c r="A106" s="1">
        <v>36951</v>
      </c>
      <c r="B106">
        <v>1160.33</v>
      </c>
      <c r="C106">
        <v>11.03</v>
      </c>
      <c r="D106">
        <v>32.26</v>
      </c>
      <c r="E106">
        <v>46.85</v>
      </c>
      <c r="F106">
        <v>19.14</v>
      </c>
      <c r="G106">
        <v>32.11</v>
      </c>
      <c r="H106">
        <v>33.159999999999997</v>
      </c>
      <c r="I106">
        <v>71.930000000000007</v>
      </c>
      <c r="J106">
        <v>25.69</v>
      </c>
      <c r="K106">
        <v>26.23</v>
      </c>
      <c r="L106">
        <v>22.99</v>
      </c>
      <c r="M106">
        <v>18.75</v>
      </c>
      <c r="N106">
        <v>31.95</v>
      </c>
      <c r="O106">
        <v>78.989999999999995</v>
      </c>
      <c r="P106">
        <v>40.74</v>
      </c>
      <c r="Q106">
        <v>28.14</v>
      </c>
      <c r="R106">
        <v>87.4</v>
      </c>
      <c r="S106">
        <v>23.13</v>
      </c>
      <c r="T106">
        <v>33</v>
      </c>
      <c r="U106">
        <v>36.93</v>
      </c>
      <c r="V106">
        <v>22.16</v>
      </c>
      <c r="W106">
        <v>42.69</v>
      </c>
      <c r="X106">
        <v>37.479999999999997</v>
      </c>
      <c r="Y106">
        <v>22.45</v>
      </c>
      <c r="Z106">
        <v>19.989999999999998</v>
      </c>
      <c r="AA106">
        <v>67.47</v>
      </c>
      <c r="AB106">
        <v>48.08</v>
      </c>
      <c r="AC106">
        <v>18.98</v>
      </c>
      <c r="AD106">
        <v>45.45</v>
      </c>
      <c r="AE106">
        <v>33.65</v>
      </c>
    </row>
    <row r="107" spans="1:31">
      <c r="A107" s="1">
        <v>36923</v>
      </c>
      <c r="B107">
        <v>1239.94</v>
      </c>
      <c r="C107">
        <v>9.1199999999999992</v>
      </c>
      <c r="D107">
        <v>34.270000000000003</v>
      </c>
      <c r="E107">
        <v>52.31</v>
      </c>
      <c r="F107">
        <v>17.73</v>
      </c>
      <c r="G107">
        <v>35.1</v>
      </c>
      <c r="H107">
        <v>32.35</v>
      </c>
      <c r="I107">
        <v>78.88</v>
      </c>
      <c r="J107">
        <v>21.87</v>
      </c>
      <c r="K107">
        <v>28.38</v>
      </c>
      <c r="L107">
        <v>22.73</v>
      </c>
      <c r="M107">
        <v>19.920000000000002</v>
      </c>
      <c r="N107">
        <v>35.369999999999997</v>
      </c>
      <c r="O107">
        <v>85.16</v>
      </c>
      <c r="P107">
        <v>44.3</v>
      </c>
      <c r="Q107">
        <v>25.88</v>
      </c>
      <c r="R107">
        <v>90.79</v>
      </c>
      <c r="S107">
        <v>25.1</v>
      </c>
      <c r="T107">
        <v>34.29</v>
      </c>
      <c r="U107">
        <v>43.21</v>
      </c>
      <c r="V107">
        <v>24.53</v>
      </c>
      <c r="W107">
        <v>46.32</v>
      </c>
      <c r="X107">
        <v>45.63</v>
      </c>
      <c r="Y107">
        <v>24.22</v>
      </c>
      <c r="Z107">
        <v>18.14</v>
      </c>
      <c r="AA107">
        <v>66.2</v>
      </c>
      <c r="AB107">
        <v>47.76</v>
      </c>
      <c r="AC107">
        <v>19.04</v>
      </c>
      <c r="AD107">
        <v>45.02</v>
      </c>
      <c r="AE107">
        <v>33.67</v>
      </c>
    </row>
    <row r="108" spans="1:31">
      <c r="A108" s="1">
        <v>36893</v>
      </c>
      <c r="B108">
        <v>1366.01</v>
      </c>
      <c r="C108">
        <v>10.81</v>
      </c>
      <c r="D108">
        <v>36.79</v>
      </c>
      <c r="E108">
        <v>49.05</v>
      </c>
      <c r="F108">
        <v>18.61</v>
      </c>
      <c r="G108">
        <v>39.85</v>
      </c>
      <c r="H108">
        <v>31.21</v>
      </c>
      <c r="I108">
        <v>93.36</v>
      </c>
      <c r="J108">
        <v>26.12</v>
      </c>
      <c r="K108">
        <v>27.93</v>
      </c>
      <c r="L108">
        <v>23.05</v>
      </c>
      <c r="M108">
        <v>21.61</v>
      </c>
      <c r="N108">
        <v>34.97</v>
      </c>
      <c r="O108">
        <v>105.58</v>
      </c>
      <c r="P108">
        <v>51.76</v>
      </c>
      <c r="Q108">
        <v>33.06</v>
      </c>
      <c r="R108">
        <v>101.67</v>
      </c>
      <c r="S108">
        <v>32.5</v>
      </c>
      <c r="T108">
        <v>40.409999999999997</v>
      </c>
      <c r="U108">
        <v>47.26</v>
      </c>
      <c r="V108">
        <v>24.49</v>
      </c>
      <c r="W108">
        <v>45.22</v>
      </c>
      <c r="X108">
        <v>59.41</v>
      </c>
      <c r="Y108">
        <v>25.06</v>
      </c>
      <c r="Z108">
        <v>28.32</v>
      </c>
      <c r="AA108">
        <v>64.78</v>
      </c>
      <c r="AB108">
        <v>52.13</v>
      </c>
      <c r="AC108">
        <v>19.760000000000002</v>
      </c>
      <c r="AD108">
        <v>51.05</v>
      </c>
      <c r="AE108">
        <v>34.78</v>
      </c>
    </row>
    <row r="109" spans="1:31">
      <c r="A109" s="1">
        <v>36861</v>
      </c>
      <c r="B109">
        <v>1320.28</v>
      </c>
      <c r="C109">
        <v>7.44</v>
      </c>
      <c r="D109">
        <v>42.84</v>
      </c>
      <c r="E109">
        <v>55.34</v>
      </c>
      <c r="F109">
        <v>15.87</v>
      </c>
      <c r="G109">
        <v>36.35</v>
      </c>
      <c r="H109">
        <v>31.65</v>
      </c>
      <c r="I109">
        <v>79.900000000000006</v>
      </c>
      <c r="J109">
        <v>17.440000000000001</v>
      </c>
      <c r="K109">
        <v>26.54</v>
      </c>
      <c r="L109">
        <v>18.96</v>
      </c>
      <c r="M109">
        <v>20.99</v>
      </c>
      <c r="N109">
        <v>36.46</v>
      </c>
      <c r="O109">
        <v>99.15</v>
      </c>
      <c r="P109">
        <v>49.03</v>
      </c>
      <c r="Q109">
        <v>28.32</v>
      </c>
      <c r="R109">
        <v>77.16</v>
      </c>
      <c r="S109">
        <v>26.41</v>
      </c>
      <c r="T109">
        <v>33.15</v>
      </c>
      <c r="U109">
        <v>49.66</v>
      </c>
      <c r="V109">
        <v>28.37</v>
      </c>
      <c r="W109">
        <v>49.25</v>
      </c>
      <c r="X109">
        <v>55.37</v>
      </c>
      <c r="Y109">
        <v>17.809999999999999</v>
      </c>
      <c r="Z109">
        <v>35.86</v>
      </c>
      <c r="AA109">
        <v>59.87</v>
      </c>
      <c r="AB109">
        <v>49.48</v>
      </c>
      <c r="AC109">
        <v>21.26</v>
      </c>
      <c r="AD109">
        <v>47.75</v>
      </c>
      <c r="AE109">
        <v>35.93</v>
      </c>
    </row>
    <row r="110" spans="1:31">
      <c r="A110" s="1">
        <v>36831</v>
      </c>
      <c r="B110">
        <v>1314.95</v>
      </c>
      <c r="C110">
        <v>8.25</v>
      </c>
      <c r="D110">
        <v>42.84</v>
      </c>
      <c r="E110">
        <v>57.9</v>
      </c>
      <c r="F110">
        <v>13.81</v>
      </c>
      <c r="G110">
        <v>35.46</v>
      </c>
      <c r="H110">
        <v>30.68</v>
      </c>
      <c r="I110">
        <v>68.83</v>
      </c>
      <c r="J110">
        <v>19.25</v>
      </c>
      <c r="K110">
        <v>26.36</v>
      </c>
      <c r="L110">
        <v>18.399999999999999</v>
      </c>
      <c r="M110">
        <v>20.59</v>
      </c>
      <c r="N110">
        <v>37.57</v>
      </c>
      <c r="O110">
        <v>76.14</v>
      </c>
      <c r="P110">
        <v>44.9</v>
      </c>
      <c r="Q110">
        <v>28.3</v>
      </c>
      <c r="R110">
        <v>84.87</v>
      </c>
      <c r="S110">
        <v>33.43</v>
      </c>
      <c r="T110">
        <v>26.91</v>
      </c>
      <c r="U110">
        <v>51.04</v>
      </c>
      <c r="V110">
        <v>26.59</v>
      </c>
      <c r="W110">
        <v>40.82</v>
      </c>
      <c r="X110">
        <v>44.28</v>
      </c>
      <c r="Y110">
        <v>23.55</v>
      </c>
      <c r="Z110">
        <v>35.24</v>
      </c>
      <c r="AA110">
        <v>67.77</v>
      </c>
      <c r="AB110">
        <v>51.11</v>
      </c>
      <c r="AC110">
        <v>18.11</v>
      </c>
      <c r="AD110">
        <v>46.84</v>
      </c>
      <c r="AE110">
        <v>36.369999999999997</v>
      </c>
    </row>
    <row r="111" spans="1:31">
      <c r="A111" s="1">
        <v>36801</v>
      </c>
      <c r="B111">
        <v>1429.4</v>
      </c>
      <c r="C111">
        <v>9.7799999999999994</v>
      </c>
      <c r="D111">
        <v>46.79</v>
      </c>
      <c r="E111">
        <v>56.73</v>
      </c>
      <c r="F111">
        <v>16.39</v>
      </c>
      <c r="G111">
        <v>37.369999999999997</v>
      </c>
      <c r="H111">
        <v>30.54</v>
      </c>
      <c r="I111">
        <v>78.59</v>
      </c>
      <c r="J111">
        <v>29.5</v>
      </c>
      <c r="K111">
        <v>32.619999999999997</v>
      </c>
      <c r="L111">
        <v>21.12</v>
      </c>
      <c r="M111">
        <v>22.18</v>
      </c>
      <c r="N111">
        <v>41.55</v>
      </c>
      <c r="O111">
        <v>92.54</v>
      </c>
      <c r="P111">
        <v>48.03</v>
      </c>
      <c r="Q111">
        <v>41.61</v>
      </c>
      <c r="R111">
        <v>89.3</v>
      </c>
      <c r="S111">
        <v>39.51</v>
      </c>
      <c r="T111">
        <v>33.19</v>
      </c>
      <c r="U111">
        <v>49.06</v>
      </c>
      <c r="V111">
        <v>25.7</v>
      </c>
      <c r="W111">
        <v>39.25</v>
      </c>
      <c r="X111">
        <v>56.11</v>
      </c>
      <c r="Y111">
        <v>28.27</v>
      </c>
      <c r="Z111">
        <v>35.24</v>
      </c>
      <c r="AA111">
        <v>76.209999999999994</v>
      </c>
      <c r="AB111">
        <v>51.02</v>
      </c>
      <c r="AC111">
        <v>17.59</v>
      </c>
      <c r="AD111">
        <v>40.729999999999997</v>
      </c>
      <c r="AE111">
        <v>36.68</v>
      </c>
    </row>
    <row r="112" spans="1:31">
      <c r="A112" s="1">
        <v>36770</v>
      </c>
      <c r="B112">
        <v>1436.51</v>
      </c>
      <c r="C112">
        <v>12.88</v>
      </c>
      <c r="D112">
        <v>47.31</v>
      </c>
      <c r="E112">
        <v>53.96</v>
      </c>
      <c r="F112">
        <v>17.86</v>
      </c>
      <c r="G112">
        <v>38.39</v>
      </c>
      <c r="H112">
        <v>31.7</v>
      </c>
      <c r="I112">
        <v>78.83</v>
      </c>
      <c r="J112">
        <v>30.81</v>
      </c>
      <c r="K112">
        <v>34.840000000000003</v>
      </c>
      <c r="L112">
        <v>20.38</v>
      </c>
      <c r="M112">
        <v>22.54</v>
      </c>
      <c r="N112">
        <v>43.82</v>
      </c>
      <c r="O112">
        <v>105.62</v>
      </c>
      <c r="P112">
        <v>47.56</v>
      </c>
      <c r="Q112">
        <v>43.4</v>
      </c>
      <c r="R112">
        <v>102.1</v>
      </c>
      <c r="S112">
        <v>36.49</v>
      </c>
      <c r="T112">
        <v>33.47</v>
      </c>
      <c r="U112">
        <v>44.8</v>
      </c>
      <c r="V112">
        <v>25.03</v>
      </c>
      <c r="W112">
        <v>37.01</v>
      </c>
      <c r="X112">
        <v>63.75</v>
      </c>
      <c r="Y112">
        <v>24.76</v>
      </c>
      <c r="Z112">
        <v>33.700000000000003</v>
      </c>
      <c r="AA112">
        <v>74.66</v>
      </c>
      <c r="AB112">
        <v>47.35</v>
      </c>
      <c r="AC112">
        <v>17.45</v>
      </c>
      <c r="AD112">
        <v>43.2</v>
      </c>
      <c r="AE112">
        <v>36.65</v>
      </c>
    </row>
    <row r="113" spans="1:31">
      <c r="A113" s="1">
        <v>36739</v>
      </c>
      <c r="B113">
        <v>1517.68</v>
      </c>
      <c r="C113">
        <v>30.47</v>
      </c>
      <c r="D113">
        <v>45.97</v>
      </c>
      <c r="E113">
        <v>44.88</v>
      </c>
      <c r="F113">
        <v>18.27</v>
      </c>
      <c r="G113">
        <v>41.46</v>
      </c>
      <c r="H113">
        <v>31.43</v>
      </c>
      <c r="I113">
        <v>82.88</v>
      </c>
      <c r="J113">
        <v>43.63</v>
      </c>
      <c r="K113">
        <v>35.479999999999997</v>
      </c>
      <c r="L113">
        <v>19.329999999999998</v>
      </c>
      <c r="M113">
        <v>23.53</v>
      </c>
      <c r="N113">
        <v>44.34</v>
      </c>
      <c r="O113">
        <v>119.92</v>
      </c>
      <c r="P113">
        <v>48.25</v>
      </c>
      <c r="Q113">
        <v>53.9</v>
      </c>
      <c r="R113">
        <v>119.69</v>
      </c>
      <c r="S113">
        <v>65.739999999999995</v>
      </c>
      <c r="T113">
        <v>40.49</v>
      </c>
      <c r="U113">
        <v>42.64</v>
      </c>
      <c r="V113">
        <v>24.78</v>
      </c>
      <c r="W113">
        <v>37.78</v>
      </c>
      <c r="X113">
        <v>75</v>
      </c>
      <c r="Y113">
        <v>28.66</v>
      </c>
      <c r="Z113">
        <v>36.89</v>
      </c>
      <c r="AA113">
        <v>82.76</v>
      </c>
      <c r="AB113">
        <v>46.56</v>
      </c>
      <c r="AC113">
        <v>16.41</v>
      </c>
      <c r="AD113">
        <v>42.7</v>
      </c>
      <c r="AE113">
        <v>33.58</v>
      </c>
    </row>
    <row r="114" spans="1:31">
      <c r="A114" s="1">
        <v>36710</v>
      </c>
      <c r="B114">
        <v>1430.83</v>
      </c>
      <c r="C114">
        <v>25.41</v>
      </c>
      <c r="D114">
        <v>44.15</v>
      </c>
      <c r="E114">
        <v>40.72</v>
      </c>
      <c r="F114">
        <v>16</v>
      </c>
      <c r="G114">
        <v>37.450000000000003</v>
      </c>
      <c r="H114">
        <v>29.14</v>
      </c>
      <c r="I114">
        <v>85.02</v>
      </c>
      <c r="J114">
        <v>43.94</v>
      </c>
      <c r="K114">
        <v>35.119999999999997</v>
      </c>
      <c r="L114">
        <v>21.29</v>
      </c>
      <c r="M114">
        <v>22.31</v>
      </c>
      <c r="N114">
        <v>39.090000000000003</v>
      </c>
      <c r="O114">
        <v>91.39</v>
      </c>
      <c r="P114">
        <v>45.64</v>
      </c>
      <c r="Q114">
        <v>48.81</v>
      </c>
      <c r="R114">
        <v>101.65</v>
      </c>
      <c r="S114">
        <v>58.59</v>
      </c>
      <c r="T114">
        <v>36.090000000000003</v>
      </c>
      <c r="U114">
        <v>49.66</v>
      </c>
      <c r="V114">
        <v>26.27</v>
      </c>
      <c r="W114">
        <v>36.36</v>
      </c>
      <c r="X114">
        <v>63.62</v>
      </c>
      <c r="Y114">
        <v>28.66</v>
      </c>
      <c r="Z114">
        <v>36.270000000000003</v>
      </c>
      <c r="AA114">
        <v>80.27</v>
      </c>
      <c r="AB114">
        <v>49.19</v>
      </c>
      <c r="AC114">
        <v>15.68</v>
      </c>
      <c r="AD114">
        <v>49.54</v>
      </c>
      <c r="AE114">
        <v>32.799999999999997</v>
      </c>
    </row>
    <row r="115" spans="1:31">
      <c r="A115" s="1">
        <v>36678</v>
      </c>
      <c r="B115">
        <v>1454.6</v>
      </c>
      <c r="C115">
        <v>26.19</v>
      </c>
      <c r="D115">
        <v>40.54</v>
      </c>
      <c r="E115">
        <v>34.880000000000003</v>
      </c>
      <c r="F115">
        <v>14.52</v>
      </c>
      <c r="G115">
        <v>32</v>
      </c>
      <c r="H115">
        <v>31.3</v>
      </c>
      <c r="I115">
        <v>78.650000000000006</v>
      </c>
      <c r="J115">
        <v>49.31</v>
      </c>
      <c r="K115">
        <v>35.35</v>
      </c>
      <c r="L115">
        <v>19.45</v>
      </c>
      <c r="M115">
        <v>22.72</v>
      </c>
      <c r="N115">
        <v>39.979999999999997</v>
      </c>
      <c r="O115">
        <v>87.66</v>
      </c>
      <c r="P115">
        <v>38.15</v>
      </c>
      <c r="Q115">
        <v>55.79</v>
      </c>
      <c r="R115">
        <v>99.21</v>
      </c>
      <c r="S115">
        <v>58.68</v>
      </c>
      <c r="T115">
        <v>33.14</v>
      </c>
      <c r="U115">
        <v>46.53</v>
      </c>
      <c r="V115">
        <v>27.31</v>
      </c>
      <c r="W115">
        <v>33.51</v>
      </c>
      <c r="X115">
        <v>57.9</v>
      </c>
      <c r="Y115">
        <v>32.840000000000003</v>
      </c>
      <c r="Z115">
        <v>41.63</v>
      </c>
      <c r="AA115">
        <v>88.4</v>
      </c>
      <c r="AB115">
        <v>49.32</v>
      </c>
      <c r="AC115">
        <v>14.64</v>
      </c>
      <c r="AD115">
        <v>51.67</v>
      </c>
      <c r="AE115">
        <v>32.11</v>
      </c>
    </row>
    <row r="116" spans="1:31">
      <c r="A116" s="1">
        <v>36647</v>
      </c>
      <c r="B116">
        <v>1420.6</v>
      </c>
      <c r="C116">
        <v>21</v>
      </c>
      <c r="D116">
        <v>41.99</v>
      </c>
      <c r="E116">
        <v>32.590000000000003</v>
      </c>
      <c r="F116">
        <v>18.72</v>
      </c>
      <c r="G116">
        <v>33.03</v>
      </c>
      <c r="H116">
        <v>34.11</v>
      </c>
      <c r="I116">
        <v>73.83</v>
      </c>
      <c r="J116">
        <v>43.13</v>
      </c>
      <c r="K116">
        <v>38.43</v>
      </c>
      <c r="L116">
        <v>21.1</v>
      </c>
      <c r="M116">
        <v>21.88</v>
      </c>
      <c r="N116">
        <v>39.700000000000003</v>
      </c>
      <c r="O116">
        <v>68.040000000000006</v>
      </c>
      <c r="P116">
        <v>36.590000000000003</v>
      </c>
      <c r="Q116">
        <v>41.86</v>
      </c>
      <c r="R116">
        <v>97.18</v>
      </c>
      <c r="S116">
        <v>54.73</v>
      </c>
      <c r="T116">
        <v>35.83</v>
      </c>
      <c r="U116">
        <v>43.1</v>
      </c>
      <c r="V116">
        <v>29.69</v>
      </c>
      <c r="W116">
        <v>34.619999999999997</v>
      </c>
      <c r="X116">
        <v>49.73</v>
      </c>
      <c r="Y116">
        <v>25.68</v>
      </c>
      <c r="Z116">
        <v>42.87</v>
      </c>
      <c r="AA116">
        <v>86.68</v>
      </c>
      <c r="AB116">
        <v>50.13</v>
      </c>
      <c r="AC116">
        <v>17.100000000000001</v>
      </c>
      <c r="AD116">
        <v>51.61</v>
      </c>
      <c r="AE116">
        <v>34.08</v>
      </c>
    </row>
    <row r="117" spans="1:31">
      <c r="A117" s="1">
        <v>36619</v>
      </c>
      <c r="B117">
        <v>1452.43</v>
      </c>
      <c r="C117">
        <v>31.01</v>
      </c>
      <c r="D117">
        <v>38.75</v>
      </c>
      <c r="E117">
        <v>32.99</v>
      </c>
      <c r="F117">
        <v>16.399999999999999</v>
      </c>
      <c r="G117">
        <v>31.34</v>
      </c>
      <c r="H117">
        <v>31.19</v>
      </c>
      <c r="I117">
        <v>64.42</v>
      </c>
      <c r="J117">
        <v>50.13</v>
      </c>
      <c r="K117">
        <v>39.74</v>
      </c>
      <c r="L117">
        <v>23.79</v>
      </c>
      <c r="M117">
        <v>22.47</v>
      </c>
      <c r="N117">
        <v>39.54</v>
      </c>
      <c r="O117">
        <v>86.25</v>
      </c>
      <c r="P117">
        <v>37.659999999999997</v>
      </c>
      <c r="Q117">
        <v>47.02</v>
      </c>
      <c r="R117">
        <v>100.85</v>
      </c>
      <c r="S117">
        <v>55.64</v>
      </c>
      <c r="T117">
        <v>34.590000000000003</v>
      </c>
      <c r="U117">
        <v>38.15</v>
      </c>
      <c r="V117">
        <v>31.55</v>
      </c>
      <c r="W117">
        <v>34.75</v>
      </c>
      <c r="X117">
        <v>53.38</v>
      </c>
      <c r="Y117">
        <v>28.63</v>
      </c>
      <c r="Z117">
        <v>46.21</v>
      </c>
      <c r="AA117">
        <v>94.8</v>
      </c>
      <c r="AB117">
        <v>55.52</v>
      </c>
      <c r="AC117">
        <v>15.43</v>
      </c>
      <c r="AD117">
        <v>49.6</v>
      </c>
      <c r="AE117">
        <v>31.61</v>
      </c>
    </row>
    <row r="118" spans="1:31">
      <c r="A118" s="1">
        <v>36586</v>
      </c>
      <c r="B118">
        <v>1498.58</v>
      </c>
      <c r="C118">
        <v>33.950000000000003</v>
      </c>
      <c r="D118">
        <v>38.54</v>
      </c>
      <c r="E118">
        <v>31.43</v>
      </c>
      <c r="F118">
        <v>17.55</v>
      </c>
      <c r="G118">
        <v>31.72</v>
      </c>
      <c r="H118">
        <v>33.869999999999997</v>
      </c>
      <c r="I118">
        <v>62.64</v>
      </c>
      <c r="J118">
        <v>53.94</v>
      </c>
      <c r="K118">
        <v>37.57</v>
      </c>
      <c r="L118">
        <v>19.78</v>
      </c>
      <c r="M118">
        <v>23.54</v>
      </c>
      <c r="N118">
        <v>39.130000000000003</v>
      </c>
      <c r="O118">
        <v>97.22</v>
      </c>
      <c r="P118">
        <v>40.130000000000003</v>
      </c>
      <c r="Q118">
        <v>46.17</v>
      </c>
      <c r="R118">
        <v>107.06</v>
      </c>
      <c r="S118">
        <v>57.9</v>
      </c>
      <c r="T118">
        <v>41.61</v>
      </c>
      <c r="U118">
        <v>37.9</v>
      </c>
      <c r="V118">
        <v>30.99</v>
      </c>
      <c r="W118">
        <v>35.53</v>
      </c>
      <c r="X118">
        <v>57.5</v>
      </c>
      <c r="Y118">
        <v>43.62</v>
      </c>
      <c r="Z118">
        <v>45.75</v>
      </c>
      <c r="AA118">
        <v>98.65</v>
      </c>
      <c r="AB118">
        <v>52.59</v>
      </c>
      <c r="AC118">
        <v>15.31</v>
      </c>
      <c r="AD118">
        <v>50.6</v>
      </c>
      <c r="AE118">
        <v>31.73</v>
      </c>
    </row>
    <row r="119" spans="1:31">
      <c r="A119" s="1">
        <v>36557</v>
      </c>
      <c r="B119">
        <v>1366.42</v>
      </c>
      <c r="C119">
        <v>28.66</v>
      </c>
      <c r="D119">
        <v>34.72</v>
      </c>
      <c r="E119">
        <v>30.7</v>
      </c>
      <c r="F119">
        <v>15.22</v>
      </c>
      <c r="G119">
        <v>27.42</v>
      </c>
      <c r="H119">
        <v>27.37</v>
      </c>
      <c r="I119">
        <v>80.260000000000005</v>
      </c>
      <c r="J119">
        <v>40.81</v>
      </c>
      <c r="K119">
        <v>30.97</v>
      </c>
      <c r="L119">
        <v>17.920000000000002</v>
      </c>
      <c r="M119">
        <v>22.28</v>
      </c>
      <c r="N119">
        <v>33.19</v>
      </c>
      <c r="O119">
        <v>85.45</v>
      </c>
      <c r="P119">
        <v>37.58</v>
      </c>
      <c r="Q119">
        <v>46.79</v>
      </c>
      <c r="R119">
        <v>92.93</v>
      </c>
      <c r="S119">
        <v>49.58</v>
      </c>
      <c r="T119">
        <v>37.99</v>
      </c>
      <c r="U119">
        <v>39.119999999999997</v>
      </c>
      <c r="V119">
        <v>26.32</v>
      </c>
      <c r="W119">
        <v>35.380000000000003</v>
      </c>
      <c r="X119">
        <v>48.88</v>
      </c>
      <c r="Y119">
        <v>36.69</v>
      </c>
      <c r="Z119">
        <v>40.76</v>
      </c>
      <c r="AA119">
        <v>76.959999999999994</v>
      </c>
      <c r="AB119">
        <v>45.61</v>
      </c>
      <c r="AC119">
        <v>12.42</v>
      </c>
      <c r="AD119">
        <v>43.61</v>
      </c>
      <c r="AE119">
        <v>30.64</v>
      </c>
    </row>
    <row r="120" spans="1:31">
      <c r="A120" s="1">
        <v>36528</v>
      </c>
      <c r="B120">
        <v>1394.46</v>
      </c>
      <c r="C120">
        <v>25.94</v>
      </c>
      <c r="D120">
        <v>42.63</v>
      </c>
      <c r="E120">
        <v>36.86</v>
      </c>
      <c r="F120">
        <v>16.03</v>
      </c>
      <c r="G120">
        <v>30.11</v>
      </c>
      <c r="H120">
        <v>30.38</v>
      </c>
      <c r="I120">
        <v>71.930000000000007</v>
      </c>
      <c r="J120">
        <v>38.44</v>
      </c>
      <c r="K120">
        <v>33.07</v>
      </c>
      <c r="L120">
        <v>21.42</v>
      </c>
      <c r="M120">
        <v>21.88</v>
      </c>
      <c r="N120">
        <v>33.590000000000003</v>
      </c>
      <c r="O120">
        <v>84.64</v>
      </c>
      <c r="P120">
        <v>38.61</v>
      </c>
      <c r="Q120">
        <v>37.659999999999997</v>
      </c>
      <c r="R120">
        <v>101.42</v>
      </c>
      <c r="S120">
        <v>43.4</v>
      </c>
      <c r="T120">
        <v>38.5</v>
      </c>
      <c r="U120">
        <v>46.2</v>
      </c>
      <c r="V120">
        <v>30.99</v>
      </c>
      <c r="W120">
        <v>37.31</v>
      </c>
      <c r="X120">
        <v>45.97</v>
      </c>
      <c r="Y120">
        <v>40.18</v>
      </c>
      <c r="Z120">
        <v>37.99</v>
      </c>
      <c r="AA120">
        <v>82.58</v>
      </c>
      <c r="AB120">
        <v>49.78</v>
      </c>
      <c r="AC120">
        <v>14.95</v>
      </c>
      <c r="AD120">
        <v>48.97</v>
      </c>
      <c r="AE120">
        <v>33.53</v>
      </c>
    </row>
    <row r="121" spans="1:31">
      <c r="A121" s="1">
        <v>36495</v>
      </c>
      <c r="B121">
        <v>1469.25</v>
      </c>
      <c r="C121">
        <v>25.7</v>
      </c>
      <c r="D121">
        <v>42.96</v>
      </c>
      <c r="E121">
        <v>34.33</v>
      </c>
      <c r="F121">
        <v>16.61</v>
      </c>
      <c r="G121">
        <v>29.42</v>
      </c>
      <c r="H121">
        <v>31.47</v>
      </c>
      <c r="I121">
        <v>80.98</v>
      </c>
      <c r="J121">
        <v>51</v>
      </c>
      <c r="K121">
        <v>26.64</v>
      </c>
      <c r="L121">
        <v>22.72</v>
      </c>
      <c r="M121">
        <v>22.79</v>
      </c>
      <c r="N121">
        <v>38.799999999999997</v>
      </c>
      <c r="O121">
        <v>86.77</v>
      </c>
      <c r="P121">
        <v>45.08</v>
      </c>
      <c r="Q121">
        <v>39.57</v>
      </c>
      <c r="R121">
        <v>97.46</v>
      </c>
      <c r="S121">
        <v>36.11</v>
      </c>
      <c r="T121">
        <v>36.86</v>
      </c>
      <c r="U121">
        <v>46.86</v>
      </c>
      <c r="V121">
        <v>33.42</v>
      </c>
      <c r="W121">
        <v>39.01</v>
      </c>
      <c r="X121">
        <v>49.37</v>
      </c>
      <c r="Y121">
        <v>47.93</v>
      </c>
      <c r="Z121">
        <v>39.229999999999997</v>
      </c>
      <c r="AA121">
        <v>92.16</v>
      </c>
      <c r="AB121">
        <v>57.25</v>
      </c>
      <c r="AC121">
        <v>15.12</v>
      </c>
      <c r="AD121">
        <v>61.83</v>
      </c>
      <c r="AE121">
        <v>32.590000000000003</v>
      </c>
    </row>
    <row r="122" spans="1:31">
      <c r="A122" s="1">
        <v>36465</v>
      </c>
      <c r="B122">
        <v>1388.91</v>
      </c>
      <c r="C122">
        <v>24.47</v>
      </c>
      <c r="D122">
        <v>39.04</v>
      </c>
      <c r="E122">
        <v>33.659999999999997</v>
      </c>
      <c r="F122">
        <v>19.23</v>
      </c>
      <c r="G122">
        <v>28.47</v>
      </c>
      <c r="H122">
        <v>32.18</v>
      </c>
      <c r="I122">
        <v>62.52</v>
      </c>
      <c r="J122">
        <v>43</v>
      </c>
      <c r="K122">
        <v>25.39</v>
      </c>
      <c r="L122">
        <v>21.53</v>
      </c>
      <c r="M122">
        <v>21.42</v>
      </c>
      <c r="N122">
        <v>32.54</v>
      </c>
      <c r="O122">
        <v>69.209999999999994</v>
      </c>
      <c r="P122">
        <v>41.17</v>
      </c>
      <c r="Q122">
        <v>32.950000000000003</v>
      </c>
      <c r="R122">
        <v>93.12</v>
      </c>
      <c r="S122">
        <v>33.64</v>
      </c>
      <c r="T122">
        <v>36.659999999999997</v>
      </c>
      <c r="U122">
        <v>54.14</v>
      </c>
      <c r="V122">
        <v>37.93</v>
      </c>
      <c r="W122">
        <v>38.090000000000003</v>
      </c>
      <c r="X122">
        <v>41.72</v>
      </c>
      <c r="Y122">
        <v>37.380000000000003</v>
      </c>
      <c r="Z122">
        <v>28.75</v>
      </c>
      <c r="AA122">
        <v>64.3</v>
      </c>
      <c r="AB122">
        <v>54.81</v>
      </c>
      <c r="AC122">
        <v>17.38</v>
      </c>
      <c r="AD122">
        <v>51.51</v>
      </c>
      <c r="AE122">
        <v>32.090000000000003</v>
      </c>
    </row>
    <row r="123" spans="1:31">
      <c r="A123" s="1">
        <v>36434</v>
      </c>
      <c r="B123">
        <v>1362.93</v>
      </c>
      <c r="C123">
        <v>20.03</v>
      </c>
      <c r="D123">
        <v>39.79</v>
      </c>
      <c r="E123">
        <v>38.03</v>
      </c>
      <c r="F123">
        <v>21.15</v>
      </c>
      <c r="G123">
        <v>28.66</v>
      </c>
      <c r="H123">
        <v>32.950000000000003</v>
      </c>
      <c r="I123">
        <v>68.59</v>
      </c>
      <c r="J123">
        <v>40.130000000000003</v>
      </c>
      <c r="K123">
        <v>23.93</v>
      </c>
      <c r="L123">
        <v>23.39</v>
      </c>
      <c r="M123">
        <v>20.84</v>
      </c>
      <c r="N123">
        <v>33.880000000000003</v>
      </c>
      <c r="O123">
        <v>65.41</v>
      </c>
      <c r="P123">
        <v>38.880000000000003</v>
      </c>
      <c r="Q123">
        <v>25.77</v>
      </c>
      <c r="R123">
        <v>88.65</v>
      </c>
      <c r="S123">
        <v>33.96</v>
      </c>
      <c r="T123">
        <v>41.4</v>
      </c>
      <c r="U123">
        <v>47.34</v>
      </c>
      <c r="V123">
        <v>34.159999999999997</v>
      </c>
      <c r="W123">
        <v>37.68</v>
      </c>
      <c r="X123">
        <v>38.15</v>
      </c>
      <c r="Y123">
        <v>38</v>
      </c>
      <c r="Z123">
        <v>23.73</v>
      </c>
      <c r="AA123">
        <v>65.180000000000007</v>
      </c>
      <c r="AC123">
        <v>17.82</v>
      </c>
      <c r="AD123">
        <v>50.33</v>
      </c>
      <c r="AE123">
        <v>29.78</v>
      </c>
    </row>
    <row r="124" spans="1:31">
      <c r="A124" s="1">
        <v>36404</v>
      </c>
      <c r="B124">
        <v>1282.71</v>
      </c>
      <c r="C124">
        <v>15.83</v>
      </c>
      <c r="D124">
        <v>34.83</v>
      </c>
      <c r="E124">
        <v>35.200000000000003</v>
      </c>
      <c r="F124">
        <v>18.27</v>
      </c>
      <c r="G124">
        <v>23.18</v>
      </c>
      <c r="H124">
        <v>32.020000000000003</v>
      </c>
      <c r="I124">
        <v>63.59</v>
      </c>
      <c r="J124">
        <v>41.81</v>
      </c>
      <c r="K124">
        <v>23.43</v>
      </c>
      <c r="L124">
        <v>21.22</v>
      </c>
      <c r="M124">
        <v>19.88</v>
      </c>
      <c r="N124">
        <v>29.65</v>
      </c>
      <c r="O124">
        <v>55.97</v>
      </c>
      <c r="P124">
        <v>36.67</v>
      </c>
      <c r="Q124">
        <v>31.52</v>
      </c>
      <c r="R124">
        <v>109.18</v>
      </c>
      <c r="S124">
        <v>32.58</v>
      </c>
      <c r="T124">
        <v>35.57</v>
      </c>
      <c r="U124">
        <v>38.72</v>
      </c>
      <c r="V124">
        <v>35.82</v>
      </c>
      <c r="W124">
        <v>38.07</v>
      </c>
      <c r="X124">
        <v>30.77</v>
      </c>
      <c r="Y124">
        <v>37.17</v>
      </c>
      <c r="Z124">
        <v>18.45</v>
      </c>
      <c r="AA124">
        <v>59.03</v>
      </c>
      <c r="AC124">
        <v>14.75</v>
      </c>
      <c r="AD124">
        <v>42.51</v>
      </c>
      <c r="AE124">
        <v>30.56</v>
      </c>
    </row>
    <row r="125" spans="1:31">
      <c r="A125" s="1">
        <v>36374</v>
      </c>
      <c r="B125">
        <v>1320.41</v>
      </c>
      <c r="C125">
        <v>16.309999999999999</v>
      </c>
      <c r="D125">
        <v>35.47</v>
      </c>
      <c r="E125">
        <v>37.409999999999997</v>
      </c>
      <c r="F125">
        <v>19.71</v>
      </c>
      <c r="G125">
        <v>23.41</v>
      </c>
      <c r="H125">
        <v>33.31</v>
      </c>
      <c r="I125">
        <v>64.540000000000006</v>
      </c>
      <c r="J125">
        <v>48.81</v>
      </c>
      <c r="K125">
        <v>25.01</v>
      </c>
      <c r="L125">
        <v>22.01</v>
      </c>
      <c r="N125">
        <v>28</v>
      </c>
      <c r="O125">
        <v>54.89</v>
      </c>
      <c r="P125">
        <v>39.32</v>
      </c>
      <c r="Q125">
        <v>36.54</v>
      </c>
      <c r="R125">
        <v>112.39</v>
      </c>
      <c r="S125">
        <v>36.04</v>
      </c>
      <c r="T125">
        <v>39.49</v>
      </c>
      <c r="U125">
        <v>47.86</v>
      </c>
      <c r="V125">
        <v>34.270000000000003</v>
      </c>
      <c r="W125">
        <v>37.46</v>
      </c>
      <c r="X125">
        <v>29.6</v>
      </c>
      <c r="Y125">
        <v>38</v>
      </c>
      <c r="Z125">
        <v>17.170000000000002</v>
      </c>
      <c r="AA125">
        <v>59.23</v>
      </c>
      <c r="AC125">
        <v>14.82</v>
      </c>
      <c r="AD125">
        <v>39.56</v>
      </c>
      <c r="AE125">
        <v>31.72</v>
      </c>
    </row>
    <row r="126" spans="1:31">
      <c r="A126" s="1">
        <v>36342</v>
      </c>
      <c r="B126">
        <v>1328.72</v>
      </c>
      <c r="C126">
        <v>13.92</v>
      </c>
      <c r="D126">
        <v>33.99</v>
      </c>
      <c r="E126">
        <v>37.36</v>
      </c>
      <c r="F126">
        <v>21.62</v>
      </c>
      <c r="G126">
        <v>23.48</v>
      </c>
      <c r="H126">
        <v>32.72</v>
      </c>
      <c r="I126">
        <v>60.49</v>
      </c>
      <c r="J126">
        <v>40.880000000000003</v>
      </c>
      <c r="K126">
        <v>24.83</v>
      </c>
      <c r="L126">
        <v>20.48</v>
      </c>
      <c r="N126">
        <v>27.18</v>
      </c>
      <c r="O126">
        <v>58.76</v>
      </c>
      <c r="P126">
        <v>37.119999999999997</v>
      </c>
      <c r="Q126">
        <v>36.31</v>
      </c>
      <c r="R126">
        <v>113.3</v>
      </c>
      <c r="S126">
        <v>30.24</v>
      </c>
      <c r="T126">
        <v>36.36</v>
      </c>
      <c r="U126">
        <v>48.46</v>
      </c>
      <c r="V126">
        <v>34.479999999999997</v>
      </c>
      <c r="W126">
        <v>34.659999999999997</v>
      </c>
      <c r="X126">
        <v>31.13</v>
      </c>
      <c r="Y126">
        <v>35.22</v>
      </c>
      <c r="Z126">
        <v>17.47</v>
      </c>
      <c r="AA126">
        <v>65.87</v>
      </c>
      <c r="AC126">
        <v>14.44</v>
      </c>
      <c r="AD126">
        <v>37.72</v>
      </c>
      <c r="AE126">
        <v>31.76</v>
      </c>
    </row>
    <row r="127" spans="1:31">
      <c r="A127" s="1">
        <v>36312</v>
      </c>
      <c r="B127">
        <v>1372.71</v>
      </c>
      <c r="C127">
        <v>11.58</v>
      </c>
      <c r="D127">
        <v>33.57</v>
      </c>
      <c r="E127">
        <v>36.22</v>
      </c>
      <c r="F127">
        <v>23.88</v>
      </c>
      <c r="G127">
        <v>24.95</v>
      </c>
      <c r="H127">
        <v>34.08</v>
      </c>
      <c r="J127">
        <v>37</v>
      </c>
      <c r="K127">
        <v>27.76</v>
      </c>
      <c r="L127">
        <v>23.63</v>
      </c>
      <c r="N127">
        <v>28.09</v>
      </c>
      <c r="O127">
        <v>66.010000000000005</v>
      </c>
      <c r="Q127">
        <v>34.85</v>
      </c>
      <c r="R127">
        <v>116.51</v>
      </c>
      <c r="S127">
        <v>26.08</v>
      </c>
      <c r="T127">
        <v>40.619999999999997</v>
      </c>
      <c r="U127">
        <v>49.61</v>
      </c>
      <c r="V127">
        <v>34.020000000000003</v>
      </c>
      <c r="W127">
        <v>34.26</v>
      </c>
      <c r="X127">
        <v>35.32</v>
      </c>
      <c r="Y127">
        <v>37.020000000000003</v>
      </c>
      <c r="Z127">
        <v>18.8</v>
      </c>
      <c r="AA127">
        <v>60.23</v>
      </c>
      <c r="AC127">
        <v>15.83</v>
      </c>
      <c r="AD127">
        <v>43.08</v>
      </c>
      <c r="AE127">
        <v>30.86</v>
      </c>
    </row>
    <row r="128" spans="1:31">
      <c r="A128" s="1">
        <v>36283</v>
      </c>
      <c r="B128">
        <v>1301.8399999999999</v>
      </c>
      <c r="C128">
        <v>11.02</v>
      </c>
      <c r="D128">
        <v>31.17</v>
      </c>
      <c r="E128">
        <v>34.619999999999997</v>
      </c>
      <c r="F128">
        <v>20.92</v>
      </c>
      <c r="G128">
        <v>23.2</v>
      </c>
      <c r="H128">
        <v>33.159999999999997</v>
      </c>
      <c r="J128">
        <v>34.44</v>
      </c>
      <c r="K128">
        <v>26.24</v>
      </c>
      <c r="L128">
        <v>23.92</v>
      </c>
      <c r="N128">
        <v>25.27</v>
      </c>
      <c r="O128">
        <v>62.07</v>
      </c>
      <c r="Q128">
        <v>32.65</v>
      </c>
      <c r="R128">
        <v>104.57</v>
      </c>
      <c r="S128">
        <v>23.7</v>
      </c>
      <c r="T128">
        <v>33.99</v>
      </c>
      <c r="U128">
        <v>54.68</v>
      </c>
      <c r="V128">
        <v>31.85</v>
      </c>
      <c r="W128">
        <v>33.79</v>
      </c>
      <c r="X128">
        <v>33.21</v>
      </c>
      <c r="Y128">
        <v>33.119999999999997</v>
      </c>
      <c r="Z128">
        <v>14.63</v>
      </c>
      <c r="AA128">
        <v>50.82</v>
      </c>
      <c r="AC128">
        <v>14.81</v>
      </c>
      <c r="AD128">
        <v>38.020000000000003</v>
      </c>
      <c r="AE128">
        <v>31.96</v>
      </c>
    </row>
    <row r="129" spans="1:31">
      <c r="A129" s="1">
        <v>36251</v>
      </c>
      <c r="B129">
        <v>1335.18</v>
      </c>
      <c r="C129">
        <v>11.5</v>
      </c>
      <c r="D129">
        <v>33.65</v>
      </c>
      <c r="E129">
        <v>33.340000000000003</v>
      </c>
      <c r="F129">
        <v>23.14</v>
      </c>
      <c r="G129">
        <v>26.22</v>
      </c>
      <c r="H129">
        <v>35.54</v>
      </c>
      <c r="J129">
        <v>41.19</v>
      </c>
      <c r="K129">
        <v>28.61</v>
      </c>
      <c r="L129">
        <v>26.77</v>
      </c>
      <c r="N129">
        <v>26.19</v>
      </c>
      <c r="Q129">
        <v>27.3</v>
      </c>
      <c r="R129">
        <v>94.18</v>
      </c>
      <c r="S129">
        <v>26.81</v>
      </c>
      <c r="T129">
        <v>38.75</v>
      </c>
      <c r="U129">
        <v>54.32</v>
      </c>
      <c r="V129">
        <v>35.01</v>
      </c>
      <c r="W129">
        <v>34.85</v>
      </c>
      <c r="X129">
        <v>34.14</v>
      </c>
      <c r="Y129">
        <v>33.380000000000003</v>
      </c>
      <c r="Z129">
        <v>15.23</v>
      </c>
      <c r="AA129">
        <v>53.88</v>
      </c>
      <c r="AC129">
        <v>15.92</v>
      </c>
      <c r="AD129">
        <v>41.02</v>
      </c>
      <c r="AE129">
        <v>33.07</v>
      </c>
    </row>
    <row r="130" spans="1:31">
      <c r="A130" s="1">
        <v>36220</v>
      </c>
      <c r="B130">
        <v>1286.3699999999999</v>
      </c>
      <c r="C130">
        <v>8.98</v>
      </c>
      <c r="D130">
        <v>30.32</v>
      </c>
      <c r="E130">
        <v>27.9</v>
      </c>
      <c r="F130">
        <v>22.84</v>
      </c>
      <c r="G130">
        <v>22.31</v>
      </c>
      <c r="H130">
        <v>31.62</v>
      </c>
      <c r="J130">
        <v>40.880000000000003</v>
      </c>
      <c r="K130">
        <v>28.04</v>
      </c>
      <c r="L130">
        <v>23.56</v>
      </c>
      <c r="N130">
        <v>27.49</v>
      </c>
      <c r="Q130">
        <v>23.47</v>
      </c>
      <c r="R130">
        <v>79.8</v>
      </c>
      <c r="S130">
        <v>26.04</v>
      </c>
      <c r="T130">
        <v>38.020000000000003</v>
      </c>
      <c r="U130">
        <v>48.99</v>
      </c>
      <c r="V130">
        <v>37.43</v>
      </c>
      <c r="W130">
        <v>27.7</v>
      </c>
      <c r="X130">
        <v>34.32</v>
      </c>
      <c r="Y130">
        <v>36.79</v>
      </c>
      <c r="Z130">
        <v>15.99</v>
      </c>
      <c r="AA130">
        <v>53.88</v>
      </c>
      <c r="AC130">
        <v>12.92</v>
      </c>
      <c r="AD130">
        <v>41.11</v>
      </c>
      <c r="AE130">
        <v>28.09</v>
      </c>
    </row>
    <row r="131" spans="1:31">
      <c r="A131" s="1">
        <v>36192</v>
      </c>
      <c r="B131">
        <v>1238.33</v>
      </c>
      <c r="C131">
        <v>8.6999999999999993</v>
      </c>
      <c r="D131">
        <v>27.89</v>
      </c>
      <c r="E131">
        <v>29.24</v>
      </c>
      <c r="F131">
        <v>20.98</v>
      </c>
      <c r="G131">
        <v>20.52</v>
      </c>
      <c r="H131">
        <v>27.38</v>
      </c>
      <c r="J131">
        <v>40.06</v>
      </c>
      <c r="K131">
        <v>31.71</v>
      </c>
      <c r="L131">
        <v>24.65</v>
      </c>
      <c r="N131">
        <v>24.84</v>
      </c>
      <c r="Q131">
        <v>22.95</v>
      </c>
      <c r="R131">
        <v>76.42</v>
      </c>
      <c r="S131">
        <v>26.27</v>
      </c>
      <c r="T131">
        <v>37.200000000000003</v>
      </c>
      <c r="U131">
        <v>50.86</v>
      </c>
      <c r="V131">
        <v>35.07</v>
      </c>
      <c r="W131">
        <v>29</v>
      </c>
      <c r="X131">
        <v>31.08</v>
      </c>
      <c r="Y131">
        <v>30.81</v>
      </c>
      <c r="Z131">
        <v>13.84</v>
      </c>
      <c r="AA131">
        <v>49.05</v>
      </c>
      <c r="AC131">
        <v>13.55</v>
      </c>
      <c r="AD131">
        <v>38.36</v>
      </c>
      <c r="AE131">
        <v>26.5</v>
      </c>
    </row>
    <row r="132" spans="1:31">
      <c r="A132" s="1">
        <v>36164</v>
      </c>
      <c r="B132">
        <v>1279.6400000000001</v>
      </c>
      <c r="C132">
        <v>10.3</v>
      </c>
      <c r="D132">
        <v>26.44</v>
      </c>
      <c r="E132">
        <v>28.36</v>
      </c>
      <c r="F132">
        <v>21.48</v>
      </c>
      <c r="G132">
        <v>19.579999999999998</v>
      </c>
      <c r="H132">
        <v>26.34</v>
      </c>
      <c r="J132">
        <v>50</v>
      </c>
      <c r="K132">
        <v>29.74</v>
      </c>
      <c r="L132">
        <v>25.54</v>
      </c>
      <c r="N132">
        <v>25.97</v>
      </c>
      <c r="Q132">
        <v>27.07</v>
      </c>
      <c r="R132">
        <v>82.39</v>
      </c>
      <c r="S132">
        <v>30.86</v>
      </c>
      <c r="T132">
        <v>35.950000000000003</v>
      </c>
      <c r="U132">
        <v>52</v>
      </c>
      <c r="V132">
        <v>32.520000000000003</v>
      </c>
      <c r="W132">
        <v>30.17</v>
      </c>
      <c r="X132">
        <v>29.75</v>
      </c>
      <c r="Y132">
        <v>35.92</v>
      </c>
      <c r="Z132">
        <v>14.71</v>
      </c>
      <c r="AA132">
        <v>49.28</v>
      </c>
      <c r="AC132">
        <v>12.83</v>
      </c>
      <c r="AD132">
        <v>38.31</v>
      </c>
      <c r="AE132">
        <v>27.81</v>
      </c>
    </row>
    <row r="133" spans="1:31">
      <c r="A133" s="1">
        <v>36130</v>
      </c>
      <c r="B133">
        <v>1229.23</v>
      </c>
      <c r="C133">
        <v>10.23</v>
      </c>
      <c r="D133">
        <v>26.29</v>
      </c>
      <c r="E133">
        <v>26.67</v>
      </c>
      <c r="F133">
        <v>19.32</v>
      </c>
      <c r="G133">
        <v>17.3</v>
      </c>
      <c r="H133">
        <v>29.32</v>
      </c>
      <c r="J133">
        <v>36.6</v>
      </c>
      <c r="K133">
        <v>27.03</v>
      </c>
      <c r="L133">
        <v>24.21</v>
      </c>
      <c r="N133">
        <v>25.26</v>
      </c>
      <c r="Q133">
        <v>23.59</v>
      </c>
      <c r="R133">
        <v>82.9</v>
      </c>
      <c r="S133">
        <v>25.96</v>
      </c>
      <c r="T133">
        <v>33.01</v>
      </c>
      <c r="U133">
        <v>53.34</v>
      </c>
      <c r="V133">
        <v>31.69</v>
      </c>
      <c r="W133">
        <v>27.65</v>
      </c>
      <c r="X133">
        <v>24.31</v>
      </c>
      <c r="Y133">
        <v>28.47</v>
      </c>
      <c r="Z133">
        <v>12.29</v>
      </c>
      <c r="AA133">
        <v>49.93</v>
      </c>
      <c r="AC133">
        <v>14.64</v>
      </c>
      <c r="AD133">
        <v>36.28</v>
      </c>
      <c r="AE133">
        <v>28.95</v>
      </c>
    </row>
    <row r="134" spans="1:31">
      <c r="A134" s="1">
        <v>36101</v>
      </c>
      <c r="B134">
        <v>1163.6300000000001</v>
      </c>
      <c r="C134">
        <v>7.99</v>
      </c>
      <c r="D134">
        <v>25.66</v>
      </c>
      <c r="E134">
        <v>33.21</v>
      </c>
      <c r="F134">
        <v>20.8</v>
      </c>
      <c r="G134">
        <v>17.489999999999998</v>
      </c>
      <c r="H134">
        <v>29.56</v>
      </c>
      <c r="J134">
        <v>30.41</v>
      </c>
      <c r="K134">
        <v>29.01</v>
      </c>
      <c r="L134">
        <v>22.71</v>
      </c>
      <c r="N134">
        <v>22.3</v>
      </c>
      <c r="Q134">
        <v>21.56</v>
      </c>
      <c r="R134">
        <v>74.239999999999995</v>
      </c>
      <c r="S134">
        <v>23.56</v>
      </c>
      <c r="T134">
        <v>29.49</v>
      </c>
      <c r="U134">
        <v>55.78</v>
      </c>
      <c r="V134">
        <v>28.91</v>
      </c>
      <c r="W134">
        <v>31.29</v>
      </c>
      <c r="X134">
        <v>23.84</v>
      </c>
      <c r="Y134">
        <v>25.04</v>
      </c>
      <c r="Z134">
        <v>10</v>
      </c>
      <c r="AA134">
        <v>47.52</v>
      </c>
      <c r="AC134">
        <v>13.25</v>
      </c>
      <c r="AD134">
        <v>33.51</v>
      </c>
      <c r="AE134">
        <v>29.69</v>
      </c>
    </row>
    <row r="135" spans="1:31">
      <c r="A135" s="1">
        <v>36069</v>
      </c>
      <c r="B135">
        <v>1098.67</v>
      </c>
      <c r="C135">
        <v>9.2799999999999994</v>
      </c>
      <c r="D135">
        <v>22.59</v>
      </c>
      <c r="E135">
        <v>30.6</v>
      </c>
      <c r="F135">
        <v>18.34</v>
      </c>
      <c r="G135">
        <v>16.36</v>
      </c>
      <c r="H135">
        <v>28.59</v>
      </c>
      <c r="J135">
        <v>32.75</v>
      </c>
      <c r="K135">
        <v>24.28</v>
      </c>
      <c r="L135">
        <v>22.38</v>
      </c>
      <c r="N135">
        <v>21.6</v>
      </c>
      <c r="Q135">
        <v>20.76</v>
      </c>
      <c r="R135">
        <v>66.67</v>
      </c>
      <c r="S135">
        <v>19.52</v>
      </c>
      <c r="T135">
        <v>26.41</v>
      </c>
      <c r="U135">
        <v>53.68</v>
      </c>
      <c r="V135">
        <v>27.63</v>
      </c>
      <c r="W135">
        <v>30.74</v>
      </c>
      <c r="X135">
        <v>22.26</v>
      </c>
      <c r="Y135">
        <v>21.73</v>
      </c>
      <c r="Z135">
        <v>9.5</v>
      </c>
      <c r="AA135">
        <v>45.53</v>
      </c>
      <c r="AC135">
        <v>13.63</v>
      </c>
      <c r="AD135">
        <v>30.73</v>
      </c>
      <c r="AE135">
        <v>28.19</v>
      </c>
    </row>
    <row r="136" spans="1:31">
      <c r="A136" s="1">
        <v>36039</v>
      </c>
      <c r="B136">
        <v>1017.01</v>
      </c>
      <c r="C136">
        <v>9.5299999999999994</v>
      </c>
      <c r="D136">
        <v>19.84</v>
      </c>
      <c r="E136">
        <v>27.96</v>
      </c>
      <c r="F136">
        <v>17.07</v>
      </c>
      <c r="G136">
        <v>13</v>
      </c>
      <c r="H136">
        <v>29.49</v>
      </c>
      <c r="J136">
        <v>32.880000000000003</v>
      </c>
      <c r="K136">
        <v>22.81</v>
      </c>
      <c r="L136">
        <v>19.21</v>
      </c>
      <c r="N136">
        <v>19.64</v>
      </c>
      <c r="Q136">
        <v>18.239999999999998</v>
      </c>
      <c r="R136">
        <v>57.69</v>
      </c>
      <c r="S136">
        <v>18.77</v>
      </c>
      <c r="T136">
        <v>19.87</v>
      </c>
      <c r="U136">
        <v>45.79</v>
      </c>
      <c r="V136">
        <v>24.6</v>
      </c>
      <c r="W136">
        <v>28.45</v>
      </c>
      <c r="X136">
        <v>14.71</v>
      </c>
      <c r="Y136">
        <v>22.59</v>
      </c>
      <c r="Z136">
        <v>7.98</v>
      </c>
      <c r="AA136">
        <v>42.13</v>
      </c>
      <c r="AC136">
        <v>13.13</v>
      </c>
      <c r="AD136">
        <v>24.31</v>
      </c>
      <c r="AE136">
        <v>27.8</v>
      </c>
    </row>
    <row r="137" spans="1:31">
      <c r="A137" s="1">
        <v>36010</v>
      </c>
      <c r="B137">
        <v>957.28</v>
      </c>
      <c r="C137">
        <v>7.8</v>
      </c>
      <c r="D137">
        <v>19.940000000000001</v>
      </c>
      <c r="E137">
        <v>25.21</v>
      </c>
      <c r="F137">
        <v>18.22</v>
      </c>
      <c r="G137">
        <v>15.38</v>
      </c>
      <c r="H137">
        <v>25.98</v>
      </c>
      <c r="J137">
        <v>25</v>
      </c>
      <c r="K137">
        <v>24.68</v>
      </c>
      <c r="L137">
        <v>18.239999999999998</v>
      </c>
      <c r="N137">
        <v>19.670000000000002</v>
      </c>
      <c r="Q137">
        <v>16.68</v>
      </c>
      <c r="R137">
        <v>50.56</v>
      </c>
      <c r="S137">
        <v>15.58</v>
      </c>
      <c r="T137">
        <v>24.19</v>
      </c>
      <c r="U137">
        <v>51.61</v>
      </c>
      <c r="V137">
        <v>23.23</v>
      </c>
      <c r="W137">
        <v>26.44</v>
      </c>
      <c r="X137">
        <v>19.8</v>
      </c>
      <c r="Y137">
        <v>19.690000000000001</v>
      </c>
      <c r="Z137">
        <v>6.82</v>
      </c>
      <c r="AA137">
        <v>39.28</v>
      </c>
      <c r="AC137">
        <v>10.85</v>
      </c>
      <c r="AD137">
        <v>26.22</v>
      </c>
      <c r="AE137">
        <v>25.76</v>
      </c>
    </row>
    <row r="138" spans="1:31">
      <c r="A138" s="1">
        <v>35977</v>
      </c>
      <c r="B138">
        <v>1120.67</v>
      </c>
      <c r="C138">
        <v>8.66</v>
      </c>
      <c r="D138">
        <v>28.22</v>
      </c>
      <c r="E138">
        <v>31.51</v>
      </c>
      <c r="F138">
        <v>25.27</v>
      </c>
      <c r="G138">
        <v>23.31</v>
      </c>
      <c r="H138">
        <v>28.77</v>
      </c>
      <c r="J138">
        <v>27.15</v>
      </c>
      <c r="K138">
        <v>30.97</v>
      </c>
      <c r="L138">
        <v>23.3</v>
      </c>
      <c r="N138">
        <v>22</v>
      </c>
      <c r="Q138">
        <v>19.059999999999999</v>
      </c>
      <c r="R138">
        <v>59.38</v>
      </c>
      <c r="S138">
        <v>18.47</v>
      </c>
      <c r="T138">
        <v>34.85</v>
      </c>
      <c r="U138">
        <v>63.8</v>
      </c>
      <c r="V138">
        <v>27.49</v>
      </c>
      <c r="W138">
        <v>28.79</v>
      </c>
      <c r="X138">
        <v>29.68</v>
      </c>
      <c r="Y138">
        <v>22.56</v>
      </c>
      <c r="Z138">
        <v>8.9</v>
      </c>
      <c r="AA138">
        <v>45.77</v>
      </c>
      <c r="AC138">
        <v>13.04</v>
      </c>
      <c r="AD138">
        <v>28.06</v>
      </c>
      <c r="AE138">
        <v>27.49</v>
      </c>
    </row>
    <row r="139" spans="1:31">
      <c r="A139" s="1">
        <v>35947</v>
      </c>
      <c r="B139">
        <v>1133.8399999999999</v>
      </c>
      <c r="C139">
        <v>7.17</v>
      </c>
      <c r="D139">
        <v>29.08</v>
      </c>
      <c r="E139">
        <v>36.17</v>
      </c>
      <c r="F139">
        <v>24.3</v>
      </c>
      <c r="G139">
        <v>20.98</v>
      </c>
      <c r="H139">
        <v>29.16</v>
      </c>
      <c r="J139">
        <v>23.2</v>
      </c>
      <c r="K139">
        <v>31.45</v>
      </c>
      <c r="L139">
        <v>23.95</v>
      </c>
      <c r="N139">
        <v>22.27</v>
      </c>
      <c r="Q139">
        <v>20.57</v>
      </c>
      <c r="R139">
        <v>51.46</v>
      </c>
      <c r="S139">
        <v>16.22</v>
      </c>
      <c r="T139">
        <v>34.619999999999997</v>
      </c>
      <c r="U139">
        <v>67.760000000000005</v>
      </c>
      <c r="V139">
        <v>28.39</v>
      </c>
      <c r="W139">
        <v>31.5</v>
      </c>
      <c r="X139">
        <v>31.09</v>
      </c>
      <c r="Y139">
        <v>22.24</v>
      </c>
      <c r="Z139">
        <v>7.42</v>
      </c>
      <c r="AA139">
        <v>48.52</v>
      </c>
      <c r="AC139">
        <v>13.6</v>
      </c>
      <c r="AD139">
        <v>27</v>
      </c>
      <c r="AE139">
        <v>27.93</v>
      </c>
    </row>
    <row r="140" spans="1:31">
      <c r="A140" s="1">
        <v>35916</v>
      </c>
      <c r="B140">
        <v>1090.82</v>
      </c>
      <c r="C140">
        <v>6.66</v>
      </c>
      <c r="D140">
        <v>26.18</v>
      </c>
      <c r="E140">
        <v>38.76</v>
      </c>
      <c r="F140">
        <v>23.81</v>
      </c>
      <c r="G140">
        <v>21.19</v>
      </c>
      <c r="H140">
        <v>27.81</v>
      </c>
      <c r="J140">
        <v>20.6</v>
      </c>
      <c r="K140">
        <v>33.9</v>
      </c>
      <c r="L140">
        <v>21.06</v>
      </c>
      <c r="N140">
        <v>20.43</v>
      </c>
      <c r="Q140">
        <v>21.34</v>
      </c>
      <c r="R140">
        <v>52.66</v>
      </c>
      <c r="S140">
        <v>15.63</v>
      </c>
      <c r="T140">
        <v>31.17</v>
      </c>
      <c r="U140">
        <v>62</v>
      </c>
      <c r="V140">
        <v>27</v>
      </c>
      <c r="W140">
        <v>35.5</v>
      </c>
      <c r="X140">
        <v>26.56</v>
      </c>
      <c r="Y140">
        <v>17.41</v>
      </c>
      <c r="Z140">
        <v>6.63</v>
      </c>
      <c r="AA140">
        <v>46.76</v>
      </c>
      <c r="AC140">
        <v>14.1</v>
      </c>
      <c r="AD140">
        <v>24.47</v>
      </c>
      <c r="AE140">
        <v>27.59</v>
      </c>
    </row>
    <row r="141" spans="1:31">
      <c r="A141" s="1">
        <v>35886</v>
      </c>
      <c r="B141">
        <v>1111.75</v>
      </c>
      <c r="C141">
        <v>6.84</v>
      </c>
      <c r="D141">
        <v>26.07</v>
      </c>
      <c r="E141">
        <v>40.520000000000003</v>
      </c>
      <c r="F141">
        <v>23.96</v>
      </c>
      <c r="G141">
        <v>21.17</v>
      </c>
      <c r="H141">
        <v>28.59</v>
      </c>
      <c r="J141">
        <v>20.190000000000001</v>
      </c>
      <c r="K141">
        <v>37.29</v>
      </c>
      <c r="L141">
        <v>18.59</v>
      </c>
      <c r="N141">
        <v>20.88</v>
      </c>
      <c r="Q141">
        <v>25.82</v>
      </c>
      <c r="R141">
        <v>51.83</v>
      </c>
      <c r="S141">
        <v>17.68</v>
      </c>
      <c r="T141">
        <v>31.77</v>
      </c>
      <c r="U141">
        <v>60.02</v>
      </c>
      <c r="V141">
        <v>25.43</v>
      </c>
      <c r="W141">
        <v>35.97</v>
      </c>
      <c r="X141">
        <v>26.83</v>
      </c>
      <c r="Y141">
        <v>18.5</v>
      </c>
      <c r="Z141">
        <v>6.82</v>
      </c>
      <c r="AA141">
        <v>49.1</v>
      </c>
      <c r="AC141">
        <v>14.41</v>
      </c>
      <c r="AD141">
        <v>22.44</v>
      </c>
      <c r="AE141">
        <v>28.43</v>
      </c>
    </row>
    <row r="142" spans="1:31">
      <c r="A142" s="1">
        <v>35856</v>
      </c>
      <c r="B142">
        <v>1101.75</v>
      </c>
      <c r="C142">
        <v>6.88</v>
      </c>
      <c r="D142">
        <v>23.37</v>
      </c>
      <c r="E142">
        <v>42.2</v>
      </c>
      <c r="F142">
        <v>23</v>
      </c>
      <c r="G142">
        <v>20.72</v>
      </c>
      <c r="H142">
        <v>27.76</v>
      </c>
      <c r="J142">
        <v>16.940000000000001</v>
      </c>
      <c r="K142">
        <v>31.91</v>
      </c>
      <c r="L142">
        <v>17.670000000000002</v>
      </c>
      <c r="N142">
        <v>21.13</v>
      </c>
      <c r="Q142">
        <v>21.71</v>
      </c>
      <c r="R142">
        <v>46.47</v>
      </c>
      <c r="S142">
        <v>17.07</v>
      </c>
      <c r="T142">
        <v>30.76</v>
      </c>
      <c r="U142">
        <v>61.26</v>
      </c>
      <c r="V142">
        <v>24.66</v>
      </c>
      <c r="W142">
        <v>34.68</v>
      </c>
      <c r="X142">
        <v>24.73</v>
      </c>
      <c r="Y142">
        <v>18.37</v>
      </c>
      <c r="Z142">
        <v>5.51</v>
      </c>
      <c r="AA142">
        <v>49.34</v>
      </c>
      <c r="AC142">
        <v>15.01</v>
      </c>
      <c r="AD142">
        <v>22.55</v>
      </c>
      <c r="AE142">
        <v>26.31</v>
      </c>
    </row>
    <row r="143" spans="1:31">
      <c r="A143" s="1">
        <v>35828</v>
      </c>
      <c r="B143">
        <v>1049.3399999999999</v>
      </c>
      <c r="C143">
        <v>5.91</v>
      </c>
      <c r="D143">
        <v>22.93</v>
      </c>
      <c r="E143">
        <v>43.91</v>
      </c>
      <c r="F143">
        <v>21.48</v>
      </c>
      <c r="G143">
        <v>19.21</v>
      </c>
      <c r="H143">
        <v>27.96</v>
      </c>
      <c r="J143">
        <v>17.489999999999998</v>
      </c>
      <c r="K143">
        <v>33.46</v>
      </c>
      <c r="L143">
        <v>15.42</v>
      </c>
      <c r="N143">
        <v>18.98</v>
      </c>
      <c r="Q143">
        <v>22.9</v>
      </c>
      <c r="R143">
        <v>46.72</v>
      </c>
      <c r="S143">
        <v>19.61</v>
      </c>
      <c r="T143">
        <v>28.3</v>
      </c>
      <c r="U143">
        <v>54.17</v>
      </c>
      <c r="V143">
        <v>22.42</v>
      </c>
      <c r="W143">
        <v>32.51</v>
      </c>
      <c r="X143">
        <v>23.69</v>
      </c>
      <c r="Y143">
        <v>17.39</v>
      </c>
      <c r="Z143">
        <v>5.07</v>
      </c>
      <c r="AA143">
        <v>51.18</v>
      </c>
      <c r="AC143">
        <v>14.81</v>
      </c>
      <c r="AD143">
        <v>20.52</v>
      </c>
      <c r="AE143">
        <v>24.8</v>
      </c>
    </row>
    <row r="144" spans="1:31">
      <c r="A144" s="1">
        <v>35797</v>
      </c>
      <c r="B144">
        <v>980.28</v>
      </c>
      <c r="C144">
        <v>4.58</v>
      </c>
      <c r="D144">
        <v>21.31</v>
      </c>
      <c r="E144">
        <v>38.450000000000003</v>
      </c>
      <c r="F144">
        <v>18.78</v>
      </c>
      <c r="G144">
        <v>17.07</v>
      </c>
      <c r="H144">
        <v>25.64</v>
      </c>
      <c r="J144">
        <v>12.43</v>
      </c>
      <c r="K144">
        <v>31.94</v>
      </c>
      <c r="L144">
        <v>13.9</v>
      </c>
      <c r="N144">
        <v>18.920000000000002</v>
      </c>
      <c r="Q144">
        <v>20.55</v>
      </c>
      <c r="R144">
        <v>44.09</v>
      </c>
      <c r="S144">
        <v>17.71</v>
      </c>
      <c r="T144">
        <v>24.45</v>
      </c>
      <c r="U144">
        <v>51.12</v>
      </c>
      <c r="V144">
        <v>19.34</v>
      </c>
      <c r="W144">
        <v>31.62</v>
      </c>
      <c r="X144">
        <v>19.809999999999999</v>
      </c>
      <c r="Y144">
        <v>15.31</v>
      </c>
      <c r="Z144">
        <v>3.83</v>
      </c>
      <c r="AA144">
        <v>52.46</v>
      </c>
      <c r="AC144">
        <v>13.11</v>
      </c>
      <c r="AD144">
        <v>17.64</v>
      </c>
      <c r="AE144">
        <v>22.92</v>
      </c>
    </row>
    <row r="145" spans="1:31">
      <c r="A145" s="1">
        <v>35765</v>
      </c>
      <c r="B145">
        <v>970.43</v>
      </c>
      <c r="C145">
        <v>3.28</v>
      </c>
      <c r="D145">
        <v>22.72</v>
      </c>
      <c r="E145">
        <v>39.5</v>
      </c>
      <c r="F145">
        <v>19.07</v>
      </c>
      <c r="G145">
        <v>18.559999999999999</v>
      </c>
      <c r="H145">
        <v>26.41</v>
      </c>
      <c r="J145">
        <v>10.5</v>
      </c>
      <c r="K145">
        <v>29.55</v>
      </c>
      <c r="L145">
        <v>13.13</v>
      </c>
      <c r="N145">
        <v>17.91</v>
      </c>
      <c r="Q145">
        <v>21.32</v>
      </c>
      <c r="R145">
        <v>46.71</v>
      </c>
      <c r="S145">
        <v>15.36</v>
      </c>
      <c r="T145">
        <v>24.83</v>
      </c>
      <c r="U145">
        <v>52.65</v>
      </c>
      <c r="V145">
        <v>19.59</v>
      </c>
      <c r="W145">
        <v>31.08</v>
      </c>
      <c r="X145">
        <v>20</v>
      </c>
      <c r="Y145">
        <v>13.26</v>
      </c>
      <c r="Z145">
        <v>3.5</v>
      </c>
      <c r="AA145">
        <v>53.51</v>
      </c>
      <c r="AC145">
        <v>13.94</v>
      </c>
      <c r="AD145">
        <v>17.48</v>
      </c>
      <c r="AE145">
        <v>23.65</v>
      </c>
    </row>
    <row r="146" spans="1:31">
      <c r="A146" s="1">
        <v>35737</v>
      </c>
      <c r="B146">
        <v>955.4</v>
      </c>
      <c r="C146">
        <v>4.4400000000000004</v>
      </c>
      <c r="D146">
        <v>20.03</v>
      </c>
      <c r="E146">
        <v>42.88</v>
      </c>
      <c r="F146">
        <v>18.72</v>
      </c>
      <c r="G146">
        <v>17.53</v>
      </c>
      <c r="H146">
        <v>27.5</v>
      </c>
      <c r="J146">
        <v>10.52</v>
      </c>
      <c r="K146">
        <v>28.34</v>
      </c>
      <c r="L146">
        <v>11.62</v>
      </c>
      <c r="N146">
        <v>17.96</v>
      </c>
      <c r="Q146">
        <v>20.84</v>
      </c>
      <c r="R146">
        <v>48.89</v>
      </c>
      <c r="S146">
        <v>16.97</v>
      </c>
      <c r="T146">
        <v>24.66</v>
      </c>
      <c r="U146">
        <v>49.34</v>
      </c>
      <c r="V146">
        <v>19.899999999999999</v>
      </c>
      <c r="W146">
        <v>36.9</v>
      </c>
      <c r="X146">
        <v>18.37</v>
      </c>
      <c r="Y146">
        <v>14.52</v>
      </c>
      <c r="Z146">
        <v>4.1900000000000004</v>
      </c>
      <c r="AA146">
        <v>53.51</v>
      </c>
      <c r="AC146">
        <v>13.47</v>
      </c>
      <c r="AD146">
        <v>17.72</v>
      </c>
      <c r="AE146">
        <v>23.58</v>
      </c>
    </row>
    <row r="147" spans="1:31">
      <c r="A147" s="1">
        <v>35704</v>
      </c>
      <c r="B147">
        <v>914.62</v>
      </c>
      <c r="C147">
        <v>4.26</v>
      </c>
      <c r="D147">
        <v>19.809999999999999</v>
      </c>
      <c r="E147">
        <v>38.630000000000003</v>
      </c>
      <c r="F147">
        <v>18.64</v>
      </c>
      <c r="G147">
        <v>16.079999999999998</v>
      </c>
      <c r="H147">
        <v>28.25</v>
      </c>
      <c r="J147">
        <v>10.02</v>
      </c>
      <c r="K147">
        <v>24.59</v>
      </c>
      <c r="L147">
        <v>11.81</v>
      </c>
      <c r="N147">
        <v>15.71</v>
      </c>
      <c r="Q147">
        <v>21.01</v>
      </c>
      <c r="R147">
        <v>43.89</v>
      </c>
      <c r="S147">
        <v>16.829999999999998</v>
      </c>
      <c r="T147">
        <v>26.18</v>
      </c>
      <c r="U147">
        <v>44.61</v>
      </c>
      <c r="V147">
        <v>18.350000000000001</v>
      </c>
      <c r="W147">
        <v>34.46</v>
      </c>
      <c r="X147">
        <v>16.57</v>
      </c>
      <c r="Y147">
        <v>13.34</v>
      </c>
      <c r="Z147">
        <v>4.45</v>
      </c>
      <c r="AA147">
        <v>52.46</v>
      </c>
      <c r="AC147">
        <v>11.47</v>
      </c>
      <c r="AD147">
        <v>15.48</v>
      </c>
      <c r="AE147">
        <v>23.59</v>
      </c>
    </row>
    <row r="148" spans="1:31">
      <c r="A148" s="1">
        <v>35675</v>
      </c>
      <c r="B148">
        <v>947.28</v>
      </c>
      <c r="C148">
        <v>5.42</v>
      </c>
      <c r="D148">
        <v>20.73</v>
      </c>
      <c r="E148">
        <v>43.81</v>
      </c>
      <c r="F148">
        <v>19.28</v>
      </c>
      <c r="G148">
        <v>15.65</v>
      </c>
      <c r="H148">
        <v>28.29</v>
      </c>
      <c r="J148">
        <v>12.11</v>
      </c>
      <c r="K148">
        <v>24.03</v>
      </c>
      <c r="L148">
        <v>12.08</v>
      </c>
      <c r="N148">
        <v>16.55</v>
      </c>
      <c r="Q148">
        <v>23.72</v>
      </c>
      <c r="R148">
        <v>47.23</v>
      </c>
      <c r="S148">
        <v>20.170000000000002</v>
      </c>
      <c r="T148">
        <v>26.62</v>
      </c>
      <c r="U148">
        <v>48.05</v>
      </c>
      <c r="V148">
        <v>19.510000000000002</v>
      </c>
      <c r="W148">
        <v>34.81</v>
      </c>
      <c r="X148">
        <v>18.239999999999998</v>
      </c>
      <c r="Y148">
        <v>13.58</v>
      </c>
      <c r="Z148">
        <v>4.7300000000000004</v>
      </c>
      <c r="AA148">
        <v>56.89</v>
      </c>
      <c r="AC148">
        <v>10.96</v>
      </c>
      <c r="AD148">
        <v>16.21</v>
      </c>
      <c r="AE148">
        <v>24.59</v>
      </c>
    </row>
    <row r="149" spans="1:31">
      <c r="A149" s="1">
        <v>35643</v>
      </c>
      <c r="B149">
        <v>899.47</v>
      </c>
      <c r="C149">
        <v>5.44</v>
      </c>
      <c r="D149">
        <v>19.690000000000001</v>
      </c>
      <c r="E149">
        <v>43.86</v>
      </c>
      <c r="F149">
        <v>18.52</v>
      </c>
      <c r="G149">
        <v>14.55</v>
      </c>
      <c r="H149">
        <v>26.38</v>
      </c>
      <c r="J149">
        <v>10.26</v>
      </c>
      <c r="K149">
        <v>22.89</v>
      </c>
      <c r="L149">
        <v>11.51</v>
      </c>
      <c r="N149">
        <v>15.15</v>
      </c>
      <c r="Q149">
        <v>20.93</v>
      </c>
      <c r="R149">
        <v>45.17</v>
      </c>
      <c r="S149">
        <v>20.13</v>
      </c>
      <c r="T149">
        <v>25.09</v>
      </c>
      <c r="U149">
        <v>45.04</v>
      </c>
      <c r="V149">
        <v>19.38</v>
      </c>
      <c r="W149">
        <v>33.85</v>
      </c>
      <c r="X149">
        <v>16.239999999999998</v>
      </c>
      <c r="Y149">
        <v>13.57</v>
      </c>
      <c r="Z149">
        <v>3.9</v>
      </c>
      <c r="AA149">
        <v>49.08</v>
      </c>
      <c r="AC149">
        <v>10.28</v>
      </c>
      <c r="AD149">
        <v>15.68</v>
      </c>
      <c r="AE149">
        <v>23.49</v>
      </c>
    </row>
    <row r="150" spans="1:31">
      <c r="A150" s="1">
        <v>35612</v>
      </c>
      <c r="B150">
        <v>954.31</v>
      </c>
      <c r="C150">
        <v>4.38</v>
      </c>
      <c r="D150">
        <v>21.21</v>
      </c>
      <c r="E150">
        <v>47.11</v>
      </c>
      <c r="F150">
        <v>22.06</v>
      </c>
      <c r="G150">
        <v>16.489999999999998</v>
      </c>
      <c r="H150">
        <v>26.71</v>
      </c>
      <c r="J150">
        <v>10.69</v>
      </c>
      <c r="K150">
        <v>24.09</v>
      </c>
      <c r="L150">
        <v>10.95</v>
      </c>
      <c r="N150">
        <v>16.98</v>
      </c>
      <c r="Q150">
        <v>23.82</v>
      </c>
      <c r="R150">
        <v>47.03</v>
      </c>
      <c r="S150">
        <v>20.059999999999999</v>
      </c>
      <c r="T150">
        <v>25.62</v>
      </c>
      <c r="U150">
        <v>54.32</v>
      </c>
      <c r="V150">
        <v>21.98</v>
      </c>
      <c r="W150">
        <v>35.479999999999997</v>
      </c>
      <c r="X150">
        <v>17.690000000000001</v>
      </c>
      <c r="Y150">
        <v>14.51</v>
      </c>
      <c r="Z150">
        <v>4.3099999999999996</v>
      </c>
      <c r="AA150">
        <v>57.1</v>
      </c>
      <c r="AC150">
        <v>11.23</v>
      </c>
      <c r="AD150">
        <v>16.559999999999999</v>
      </c>
      <c r="AE150">
        <v>24.5</v>
      </c>
    </row>
    <row r="151" spans="1:31">
      <c r="A151" s="1">
        <v>35583</v>
      </c>
      <c r="B151">
        <v>885.14</v>
      </c>
      <c r="C151">
        <v>3.56</v>
      </c>
      <c r="D151">
        <v>18.809999999999999</v>
      </c>
      <c r="E151">
        <v>42.59</v>
      </c>
      <c r="F151">
        <v>20.010000000000002</v>
      </c>
      <c r="G151">
        <v>14.42</v>
      </c>
      <c r="H151">
        <v>25</v>
      </c>
      <c r="J151">
        <v>7.34</v>
      </c>
      <c r="K151">
        <v>23.88</v>
      </c>
      <c r="L151">
        <v>10.07</v>
      </c>
      <c r="N151">
        <v>15.68</v>
      </c>
      <c r="Q151">
        <v>19.059999999999999</v>
      </c>
      <c r="R151">
        <v>40.14</v>
      </c>
      <c r="S151">
        <v>15.49</v>
      </c>
      <c r="T151">
        <v>21.76</v>
      </c>
      <c r="U151">
        <v>53.44</v>
      </c>
      <c r="V151">
        <v>19.75</v>
      </c>
      <c r="W151">
        <v>38.29</v>
      </c>
      <c r="X151">
        <v>14.48</v>
      </c>
      <c r="Y151">
        <v>12.97</v>
      </c>
      <c r="Z151">
        <v>3.71</v>
      </c>
      <c r="AA151">
        <v>55.13</v>
      </c>
      <c r="AC151">
        <v>10.02</v>
      </c>
      <c r="AD151">
        <v>14.93</v>
      </c>
      <c r="AE151">
        <v>23.36</v>
      </c>
    </row>
    <row r="152" spans="1:31">
      <c r="A152" s="1">
        <v>35551</v>
      </c>
      <c r="B152">
        <v>848.28</v>
      </c>
      <c r="C152">
        <v>4.16</v>
      </c>
      <c r="D152">
        <v>17.55</v>
      </c>
      <c r="E152">
        <v>42.29</v>
      </c>
      <c r="F152">
        <v>18.149999999999999</v>
      </c>
      <c r="G152">
        <v>12.58</v>
      </c>
      <c r="H152">
        <v>23.66</v>
      </c>
      <c r="J152">
        <v>7.03</v>
      </c>
      <c r="K152">
        <v>24.36</v>
      </c>
      <c r="L152">
        <v>9.94</v>
      </c>
      <c r="N152">
        <v>14.56</v>
      </c>
      <c r="Q152">
        <v>17.48</v>
      </c>
      <c r="R152">
        <v>38.47</v>
      </c>
      <c r="S152">
        <v>16.55</v>
      </c>
      <c r="T152">
        <v>21.18</v>
      </c>
      <c r="U152">
        <v>53.72</v>
      </c>
      <c r="V152">
        <v>20.55</v>
      </c>
      <c r="W152">
        <v>34.4</v>
      </c>
      <c r="X152">
        <v>13.96</v>
      </c>
      <c r="Y152">
        <v>12.73</v>
      </c>
      <c r="Z152">
        <v>3.32</v>
      </c>
      <c r="AA152">
        <v>53.5</v>
      </c>
      <c r="AC152">
        <v>9.5299999999999994</v>
      </c>
      <c r="AD152">
        <v>13.16</v>
      </c>
      <c r="AE152">
        <v>22.6</v>
      </c>
    </row>
    <row r="153" spans="1:31">
      <c r="A153" s="1">
        <v>35521</v>
      </c>
      <c r="B153">
        <v>801.34</v>
      </c>
      <c r="C153">
        <v>4.25</v>
      </c>
      <c r="D153">
        <v>16.600000000000001</v>
      </c>
      <c r="E153">
        <v>39.47</v>
      </c>
      <c r="F153">
        <v>18.61</v>
      </c>
      <c r="G153">
        <v>12.66</v>
      </c>
      <c r="H153">
        <v>22.97</v>
      </c>
      <c r="J153">
        <v>5.23</v>
      </c>
      <c r="K153">
        <v>24.32</v>
      </c>
      <c r="L153">
        <v>9.2100000000000009</v>
      </c>
      <c r="N153">
        <v>13.39</v>
      </c>
      <c r="Q153">
        <v>17.82</v>
      </c>
      <c r="R153">
        <v>35.69</v>
      </c>
      <c r="S153">
        <v>16.73</v>
      </c>
      <c r="T153">
        <v>20.65</v>
      </c>
      <c r="U153">
        <v>49.9</v>
      </c>
      <c r="V153">
        <v>21.84</v>
      </c>
      <c r="W153">
        <v>32.39</v>
      </c>
      <c r="X153">
        <v>12.82</v>
      </c>
      <c r="Y153">
        <v>12.47</v>
      </c>
      <c r="Z153">
        <v>3.25</v>
      </c>
      <c r="AA153">
        <v>53.73</v>
      </c>
      <c r="AC153">
        <v>8.83</v>
      </c>
      <c r="AD153">
        <v>12.39</v>
      </c>
      <c r="AE153">
        <v>21.45</v>
      </c>
    </row>
    <row r="154" spans="1:31">
      <c r="A154" s="1">
        <v>35492</v>
      </c>
      <c r="B154">
        <v>757.12</v>
      </c>
      <c r="C154">
        <v>4.5599999999999996</v>
      </c>
      <c r="D154">
        <v>15.06</v>
      </c>
      <c r="E154">
        <v>39.47</v>
      </c>
      <c r="F154">
        <v>17.100000000000001</v>
      </c>
      <c r="G154">
        <v>10.95</v>
      </c>
      <c r="H154">
        <v>23.34</v>
      </c>
      <c r="J154">
        <v>4.2300000000000004</v>
      </c>
      <c r="K154">
        <v>21.64</v>
      </c>
      <c r="L154">
        <v>8.2200000000000006</v>
      </c>
      <c r="N154">
        <v>11.97</v>
      </c>
      <c r="Q154">
        <v>18.07</v>
      </c>
      <c r="R154">
        <v>30.52</v>
      </c>
      <c r="S154">
        <v>15.19</v>
      </c>
      <c r="T154">
        <v>20.91</v>
      </c>
      <c r="U154">
        <v>43.72</v>
      </c>
      <c r="V154">
        <v>19.29</v>
      </c>
      <c r="W154">
        <v>31.5</v>
      </c>
      <c r="X154">
        <v>11.69</v>
      </c>
      <c r="Y154">
        <v>9.41</v>
      </c>
      <c r="Z154">
        <v>2.93</v>
      </c>
      <c r="AA154">
        <v>46.99</v>
      </c>
      <c r="AC154">
        <v>8.19</v>
      </c>
      <c r="AD154">
        <v>12.28</v>
      </c>
      <c r="AE154">
        <v>20.399999999999999</v>
      </c>
    </row>
    <row r="155" spans="1:31">
      <c r="A155" s="1">
        <v>35464</v>
      </c>
      <c r="B155">
        <v>790.82</v>
      </c>
      <c r="C155">
        <v>4.0599999999999996</v>
      </c>
      <c r="D155">
        <v>16.510000000000002</v>
      </c>
      <c r="E155">
        <v>40.729999999999997</v>
      </c>
      <c r="F155">
        <v>18.39</v>
      </c>
      <c r="G155">
        <v>12.23</v>
      </c>
      <c r="H155">
        <v>21.63</v>
      </c>
      <c r="J155">
        <v>4.45</v>
      </c>
      <c r="K155">
        <v>22.05</v>
      </c>
      <c r="L155">
        <v>8.61</v>
      </c>
      <c r="N155">
        <v>12.34</v>
      </c>
      <c r="Q155">
        <v>19.010000000000002</v>
      </c>
      <c r="R155">
        <v>31.97</v>
      </c>
      <c r="S155">
        <v>15.49</v>
      </c>
      <c r="T155">
        <v>22.3</v>
      </c>
      <c r="U155">
        <v>47.73</v>
      </c>
      <c r="V155">
        <v>17.66</v>
      </c>
      <c r="W155">
        <v>34.25</v>
      </c>
      <c r="X155">
        <v>12.86</v>
      </c>
      <c r="Y155">
        <v>10.01</v>
      </c>
      <c r="Z155">
        <v>2.94</v>
      </c>
      <c r="AA155">
        <v>47.8</v>
      </c>
      <c r="AC155">
        <v>8.81</v>
      </c>
      <c r="AD155">
        <v>11.59</v>
      </c>
      <c r="AE155">
        <v>18.98</v>
      </c>
    </row>
    <row r="156" spans="1:31">
      <c r="A156" s="1">
        <v>35432</v>
      </c>
      <c r="B156">
        <v>786.16</v>
      </c>
      <c r="C156">
        <v>4.16</v>
      </c>
      <c r="D156">
        <v>15.63</v>
      </c>
      <c r="E156">
        <v>42.76</v>
      </c>
      <c r="F156">
        <v>16.57</v>
      </c>
      <c r="G156">
        <v>11.95</v>
      </c>
      <c r="H156">
        <v>22.08</v>
      </c>
      <c r="J156">
        <v>4.13</v>
      </c>
      <c r="K156">
        <v>21.64</v>
      </c>
      <c r="L156">
        <v>8.42</v>
      </c>
      <c r="N156">
        <v>12.42</v>
      </c>
      <c r="Q156">
        <v>17.82</v>
      </c>
      <c r="R156">
        <v>34.799999999999997</v>
      </c>
      <c r="S156">
        <v>17.72</v>
      </c>
      <c r="T156">
        <v>20.6</v>
      </c>
      <c r="U156">
        <v>45.29</v>
      </c>
      <c r="V156">
        <v>18.55</v>
      </c>
      <c r="W156">
        <v>31.54</v>
      </c>
      <c r="X156">
        <v>12.74</v>
      </c>
      <c r="Y156">
        <v>10.47</v>
      </c>
      <c r="Z156">
        <v>3.37</v>
      </c>
      <c r="AA156">
        <v>48.03</v>
      </c>
      <c r="AC156">
        <v>8.3800000000000008</v>
      </c>
      <c r="AD156">
        <v>10.44</v>
      </c>
      <c r="AE156">
        <v>19.47</v>
      </c>
    </row>
    <row r="157" spans="1:31">
      <c r="A157" s="1">
        <v>35401</v>
      </c>
      <c r="B157">
        <v>740.74</v>
      </c>
      <c r="C157">
        <v>5.22</v>
      </c>
      <c r="D157">
        <v>14.21</v>
      </c>
      <c r="E157">
        <v>42.51</v>
      </c>
      <c r="F157">
        <v>14.98</v>
      </c>
      <c r="G157">
        <v>10.32</v>
      </c>
      <c r="H157">
        <v>21.62</v>
      </c>
      <c r="J157">
        <v>3.32</v>
      </c>
      <c r="K157">
        <v>20.68</v>
      </c>
      <c r="L157">
        <v>8.35</v>
      </c>
      <c r="N157">
        <v>11.86</v>
      </c>
      <c r="Q157">
        <v>17.02</v>
      </c>
      <c r="R157">
        <v>33.61</v>
      </c>
      <c r="S157">
        <v>14.29</v>
      </c>
      <c r="T157">
        <v>19.78</v>
      </c>
      <c r="U157">
        <v>41.18</v>
      </c>
      <c r="V157">
        <v>18.5</v>
      </c>
      <c r="W157">
        <v>30.71</v>
      </c>
      <c r="X157">
        <v>11.06</v>
      </c>
      <c r="Y157">
        <v>8.48</v>
      </c>
      <c r="Z157">
        <v>2.9</v>
      </c>
      <c r="AA157">
        <v>53.36</v>
      </c>
      <c r="AC157">
        <v>7.65</v>
      </c>
      <c r="AD157">
        <v>10</v>
      </c>
      <c r="AE157">
        <v>18.41</v>
      </c>
    </row>
    <row r="158" spans="1:31">
      <c r="A158" s="1">
        <v>35370</v>
      </c>
      <c r="B158">
        <v>757.02</v>
      </c>
      <c r="C158">
        <v>6.03</v>
      </c>
      <c r="D158">
        <v>13.09</v>
      </c>
      <c r="E158">
        <v>39.67</v>
      </c>
      <c r="F158">
        <v>15.78</v>
      </c>
      <c r="G158">
        <v>10.23</v>
      </c>
      <c r="H158">
        <v>22.29</v>
      </c>
      <c r="J158">
        <v>3.18</v>
      </c>
      <c r="K158">
        <v>21.91</v>
      </c>
      <c r="L158">
        <v>8.48</v>
      </c>
      <c r="N158">
        <v>12.42</v>
      </c>
      <c r="Q158">
        <v>18.21</v>
      </c>
      <c r="R158">
        <v>35.36</v>
      </c>
      <c r="S158">
        <v>13.85</v>
      </c>
      <c r="T158">
        <v>20.92</v>
      </c>
      <c r="U158">
        <v>40.01</v>
      </c>
      <c r="V158">
        <v>19.059999999999999</v>
      </c>
      <c r="W158">
        <v>30.99</v>
      </c>
      <c r="X158">
        <v>11.42</v>
      </c>
      <c r="Y158">
        <v>8.0500000000000007</v>
      </c>
      <c r="Z158">
        <v>2.82</v>
      </c>
      <c r="AA158">
        <v>50.7</v>
      </c>
      <c r="AC158">
        <v>8.23</v>
      </c>
      <c r="AD158">
        <v>11.19</v>
      </c>
      <c r="AE158">
        <v>17.73</v>
      </c>
    </row>
    <row r="159" spans="1:31">
      <c r="A159" s="1">
        <v>35339</v>
      </c>
      <c r="B159">
        <v>705.27</v>
      </c>
      <c r="C159">
        <v>5.75</v>
      </c>
      <c r="D159">
        <v>11.78</v>
      </c>
      <c r="E159">
        <v>37.96</v>
      </c>
      <c r="F159">
        <v>14.35</v>
      </c>
      <c r="G159">
        <v>9.25</v>
      </c>
      <c r="H159">
        <v>21.69</v>
      </c>
      <c r="J159">
        <v>2.54</v>
      </c>
      <c r="K159">
        <v>19.53</v>
      </c>
      <c r="L159">
        <v>8.09</v>
      </c>
      <c r="N159">
        <v>11.55</v>
      </c>
      <c r="Q159">
        <v>14.91</v>
      </c>
      <c r="R159">
        <v>28.54</v>
      </c>
      <c r="S159">
        <v>11.99</v>
      </c>
      <c r="T159">
        <v>18.98</v>
      </c>
      <c r="U159">
        <v>39.42</v>
      </c>
      <c r="V159">
        <v>18.11</v>
      </c>
      <c r="W159">
        <v>28.09</v>
      </c>
      <c r="X159">
        <v>9.8000000000000007</v>
      </c>
      <c r="Y159">
        <v>7.04</v>
      </c>
      <c r="Z159">
        <v>2.33</v>
      </c>
      <c r="AA159">
        <v>44.08</v>
      </c>
      <c r="AC159">
        <v>7.67</v>
      </c>
      <c r="AD159">
        <v>11.63</v>
      </c>
      <c r="AE159">
        <v>16.5</v>
      </c>
    </row>
    <row r="160" spans="1:31">
      <c r="A160" s="1">
        <v>35311</v>
      </c>
      <c r="B160">
        <v>687.33</v>
      </c>
      <c r="C160">
        <v>5.55</v>
      </c>
      <c r="D160">
        <v>11.53</v>
      </c>
      <c r="E160">
        <v>37.61</v>
      </c>
      <c r="F160">
        <v>13.23</v>
      </c>
      <c r="G160">
        <v>8.36</v>
      </c>
      <c r="H160">
        <v>20.66</v>
      </c>
      <c r="J160">
        <v>2.4300000000000002</v>
      </c>
      <c r="K160">
        <v>18.72</v>
      </c>
      <c r="L160">
        <v>7.99</v>
      </c>
      <c r="N160">
        <v>10.87</v>
      </c>
      <c r="Q160">
        <v>16.47</v>
      </c>
      <c r="R160">
        <v>27.55</v>
      </c>
      <c r="S160">
        <v>10.41</v>
      </c>
      <c r="T160">
        <v>17.61</v>
      </c>
      <c r="U160">
        <v>39.71</v>
      </c>
      <c r="V160">
        <v>19.28</v>
      </c>
      <c r="W160">
        <v>25.65</v>
      </c>
      <c r="X160">
        <v>9.16</v>
      </c>
      <c r="Y160">
        <v>6.77</v>
      </c>
      <c r="Z160">
        <v>2.2200000000000002</v>
      </c>
      <c r="AA160">
        <v>47.56</v>
      </c>
      <c r="AC160">
        <v>7.13</v>
      </c>
      <c r="AD160">
        <v>11.57</v>
      </c>
      <c r="AE160">
        <v>15.5</v>
      </c>
    </row>
    <row r="161" spans="1:31">
      <c r="A161" s="1">
        <v>35278</v>
      </c>
      <c r="B161">
        <v>651.99</v>
      </c>
      <c r="C161">
        <v>6.06</v>
      </c>
      <c r="D161">
        <v>10.91</v>
      </c>
      <c r="E161">
        <v>36.020000000000003</v>
      </c>
      <c r="F161">
        <v>12.87</v>
      </c>
      <c r="G161">
        <v>7.38</v>
      </c>
      <c r="H161">
        <v>19.43</v>
      </c>
      <c r="J161">
        <v>2.1</v>
      </c>
      <c r="K161">
        <v>16.87</v>
      </c>
      <c r="L161">
        <v>8.57</v>
      </c>
      <c r="N161">
        <v>9.8699999999999992</v>
      </c>
      <c r="Q161">
        <v>14.75</v>
      </c>
      <c r="R161">
        <v>25.31</v>
      </c>
      <c r="S161">
        <v>8.7100000000000009</v>
      </c>
      <c r="T161">
        <v>16.350000000000001</v>
      </c>
      <c r="U161">
        <v>38.93</v>
      </c>
      <c r="V161">
        <v>18.87</v>
      </c>
      <c r="W161">
        <v>25.29</v>
      </c>
      <c r="X161">
        <v>8.32</v>
      </c>
      <c r="Y161">
        <v>6.29</v>
      </c>
      <c r="Z161">
        <v>2.12</v>
      </c>
      <c r="AA161">
        <v>44.54</v>
      </c>
      <c r="AC161">
        <v>6.58</v>
      </c>
      <c r="AD161">
        <v>11.57</v>
      </c>
      <c r="AE161">
        <v>15.18</v>
      </c>
    </row>
    <row r="162" spans="1:31">
      <c r="A162" s="1">
        <v>35247</v>
      </c>
      <c r="B162">
        <v>639.95000000000005</v>
      </c>
      <c r="C162">
        <v>5.5</v>
      </c>
      <c r="D162">
        <v>10.91</v>
      </c>
      <c r="E162">
        <v>35.11</v>
      </c>
      <c r="F162">
        <v>13</v>
      </c>
      <c r="G162">
        <v>7.16</v>
      </c>
      <c r="H162">
        <v>18.920000000000002</v>
      </c>
      <c r="J162">
        <v>1.73</v>
      </c>
      <c r="K162">
        <v>16.47</v>
      </c>
      <c r="L162">
        <v>8.2799999999999994</v>
      </c>
      <c r="N162">
        <v>9.77</v>
      </c>
      <c r="Q162">
        <v>14.83</v>
      </c>
      <c r="R162">
        <v>23.71</v>
      </c>
      <c r="S162">
        <v>8.1999999999999993</v>
      </c>
      <c r="T162">
        <v>15.28</v>
      </c>
      <c r="U162">
        <v>36.5</v>
      </c>
      <c r="V162">
        <v>18.84</v>
      </c>
      <c r="W162">
        <v>23.74</v>
      </c>
      <c r="X162">
        <v>8.43</v>
      </c>
      <c r="Y162">
        <v>6.05</v>
      </c>
      <c r="Z162">
        <v>1.77</v>
      </c>
      <c r="AA162">
        <v>44.88</v>
      </c>
      <c r="AC162">
        <v>6.16</v>
      </c>
      <c r="AD162">
        <v>10.51</v>
      </c>
      <c r="AE162">
        <v>15.17</v>
      </c>
    </row>
    <row r="163" spans="1:31">
      <c r="A163" s="1">
        <v>35219</v>
      </c>
      <c r="B163">
        <v>670.63</v>
      </c>
      <c r="C163">
        <v>5.25</v>
      </c>
      <c r="D163">
        <v>11.07</v>
      </c>
      <c r="E163">
        <v>34.56</v>
      </c>
      <c r="F163">
        <v>12.49</v>
      </c>
      <c r="G163">
        <v>7.73</v>
      </c>
      <c r="H163">
        <v>19.28</v>
      </c>
      <c r="J163">
        <v>1.59</v>
      </c>
      <c r="K163">
        <v>18.579999999999998</v>
      </c>
      <c r="L163">
        <v>8.18</v>
      </c>
      <c r="N163">
        <v>10.25</v>
      </c>
      <c r="Q163">
        <v>16.79</v>
      </c>
      <c r="R163">
        <v>21.83</v>
      </c>
      <c r="S163">
        <v>8.01</v>
      </c>
      <c r="T163">
        <v>15.4</v>
      </c>
      <c r="U163">
        <v>38.159999999999997</v>
      </c>
      <c r="V163">
        <v>19</v>
      </c>
      <c r="W163">
        <v>24.25</v>
      </c>
      <c r="X163">
        <v>9.4700000000000006</v>
      </c>
      <c r="Y163">
        <v>6.16</v>
      </c>
      <c r="Z163">
        <v>1.86</v>
      </c>
      <c r="AA163">
        <v>46.39</v>
      </c>
      <c r="AC163">
        <v>6.06</v>
      </c>
      <c r="AD163">
        <v>11.11</v>
      </c>
      <c r="AE163">
        <v>16.02</v>
      </c>
    </row>
    <row r="164" spans="1:31">
      <c r="A164" s="1">
        <v>35186</v>
      </c>
      <c r="B164">
        <v>669.12</v>
      </c>
      <c r="C164">
        <v>6.53</v>
      </c>
      <c r="D164">
        <v>11.35</v>
      </c>
      <c r="E164">
        <v>33.82</v>
      </c>
      <c r="F164">
        <v>12.18</v>
      </c>
      <c r="G164">
        <v>7.03</v>
      </c>
      <c r="H164">
        <v>19.53</v>
      </c>
      <c r="J164">
        <v>1.73</v>
      </c>
      <c r="K164">
        <v>17.95</v>
      </c>
      <c r="L164">
        <v>9.2200000000000006</v>
      </c>
      <c r="N164">
        <v>9.7799999999999994</v>
      </c>
      <c r="Q164">
        <v>17.899999999999999</v>
      </c>
      <c r="R164">
        <v>23.54</v>
      </c>
      <c r="S164">
        <v>8.23</v>
      </c>
      <c r="T164">
        <v>15.27</v>
      </c>
      <c r="U164">
        <v>35.72</v>
      </c>
      <c r="V164">
        <v>19.559999999999999</v>
      </c>
      <c r="W164">
        <v>23.99</v>
      </c>
      <c r="X164">
        <v>9.82</v>
      </c>
      <c r="Y164">
        <v>6.09</v>
      </c>
      <c r="Z164">
        <v>2.19</v>
      </c>
      <c r="AA164">
        <v>42.34</v>
      </c>
      <c r="AC164">
        <v>6.06</v>
      </c>
      <c r="AD164">
        <v>11.31</v>
      </c>
      <c r="AE164">
        <v>15.63</v>
      </c>
    </row>
    <row r="165" spans="1:31">
      <c r="A165" s="1">
        <v>35156</v>
      </c>
      <c r="B165">
        <v>654.16999999999996</v>
      </c>
      <c r="C165">
        <v>6.09</v>
      </c>
      <c r="D165">
        <v>12.03</v>
      </c>
      <c r="E165">
        <v>32.47</v>
      </c>
      <c r="F165">
        <v>11.99</v>
      </c>
      <c r="G165">
        <v>6.92</v>
      </c>
      <c r="H165">
        <v>18.8</v>
      </c>
      <c r="J165">
        <v>1.43</v>
      </c>
      <c r="K165">
        <v>18.32</v>
      </c>
      <c r="L165">
        <v>9.06</v>
      </c>
      <c r="N165">
        <v>9.1300000000000008</v>
      </c>
      <c r="Q165">
        <v>17.8</v>
      </c>
      <c r="R165">
        <v>23.69</v>
      </c>
      <c r="S165">
        <v>7.39</v>
      </c>
      <c r="T165">
        <v>15.05</v>
      </c>
      <c r="U165">
        <v>31.65</v>
      </c>
      <c r="V165">
        <v>19.420000000000002</v>
      </c>
      <c r="W165">
        <v>22.95</v>
      </c>
      <c r="X165">
        <v>9</v>
      </c>
      <c r="Y165">
        <v>5.81</v>
      </c>
      <c r="Z165">
        <v>1.83</v>
      </c>
      <c r="AA165">
        <v>42.11</v>
      </c>
      <c r="AC165">
        <v>6.22</v>
      </c>
      <c r="AD165">
        <v>10.43</v>
      </c>
      <c r="AE165">
        <v>15.53</v>
      </c>
    </row>
    <row r="166" spans="1:31">
      <c r="A166" s="1">
        <v>35125</v>
      </c>
      <c r="B166">
        <v>645.5</v>
      </c>
      <c r="C166">
        <v>6.14</v>
      </c>
      <c r="D166">
        <v>12.2</v>
      </c>
      <c r="E166">
        <v>34.25</v>
      </c>
      <c r="F166">
        <v>12.03</v>
      </c>
      <c r="G166">
        <v>7.43</v>
      </c>
      <c r="H166">
        <v>18.190000000000001</v>
      </c>
      <c r="J166">
        <v>1.05</v>
      </c>
      <c r="K166">
        <v>18.84</v>
      </c>
      <c r="L166">
        <v>8.6</v>
      </c>
      <c r="N166">
        <v>9.1999999999999993</v>
      </c>
      <c r="Q166">
        <v>15.82</v>
      </c>
      <c r="R166">
        <v>24.45</v>
      </c>
      <c r="S166">
        <v>6.2</v>
      </c>
      <c r="T166">
        <v>15.37</v>
      </c>
      <c r="U166">
        <v>32.130000000000003</v>
      </c>
      <c r="V166">
        <v>19.47</v>
      </c>
      <c r="W166">
        <v>22.56</v>
      </c>
      <c r="X166">
        <v>9.4499999999999993</v>
      </c>
      <c r="Y166">
        <v>5.29</v>
      </c>
      <c r="Z166">
        <v>1.69</v>
      </c>
      <c r="AA166">
        <v>41.18</v>
      </c>
      <c r="AC166">
        <v>6.33</v>
      </c>
      <c r="AD166">
        <v>10.050000000000001</v>
      </c>
      <c r="AE166">
        <v>14.89</v>
      </c>
    </row>
    <row r="167" spans="1:31">
      <c r="A167" s="1">
        <v>35096</v>
      </c>
      <c r="B167">
        <v>640.42999999999995</v>
      </c>
      <c r="C167">
        <v>6.88</v>
      </c>
      <c r="D167">
        <v>11.33</v>
      </c>
      <c r="E167">
        <v>32.07</v>
      </c>
      <c r="F167">
        <v>11.07</v>
      </c>
      <c r="G167">
        <v>7.53</v>
      </c>
      <c r="H167">
        <v>18.03</v>
      </c>
      <c r="J167">
        <v>1.07</v>
      </c>
      <c r="K167">
        <v>19.32</v>
      </c>
      <c r="L167">
        <v>7.82</v>
      </c>
      <c r="N167">
        <v>8.8699999999999992</v>
      </c>
      <c r="Q167">
        <v>16.899999999999999</v>
      </c>
      <c r="R167">
        <v>26.95</v>
      </c>
      <c r="S167">
        <v>6.41</v>
      </c>
      <c r="T167">
        <v>15.62</v>
      </c>
      <c r="U167">
        <v>31.26</v>
      </c>
      <c r="V167">
        <v>20.28</v>
      </c>
      <c r="W167">
        <v>22.73</v>
      </c>
      <c r="X167">
        <v>8.8800000000000008</v>
      </c>
      <c r="Y167">
        <v>5.0599999999999996</v>
      </c>
      <c r="Z167">
        <v>1.72</v>
      </c>
      <c r="AA167">
        <v>39.549999999999997</v>
      </c>
      <c r="AC167">
        <v>6.29</v>
      </c>
      <c r="AD167">
        <v>9.27</v>
      </c>
      <c r="AE167">
        <v>14.52</v>
      </c>
    </row>
    <row r="168" spans="1:31">
      <c r="A168" s="1">
        <v>35066</v>
      </c>
      <c r="B168">
        <v>636.02</v>
      </c>
      <c r="C168">
        <v>6.91</v>
      </c>
      <c r="D168">
        <v>11.36</v>
      </c>
      <c r="E168">
        <v>30.55</v>
      </c>
      <c r="F168">
        <v>10.41</v>
      </c>
      <c r="G168">
        <v>7.38</v>
      </c>
      <c r="H168">
        <v>16.66</v>
      </c>
      <c r="J168">
        <v>0.86</v>
      </c>
      <c r="K168">
        <v>18.95</v>
      </c>
      <c r="L168">
        <v>7.38</v>
      </c>
      <c r="N168">
        <v>9.02</v>
      </c>
      <c r="Q168">
        <v>14.22</v>
      </c>
      <c r="R168">
        <v>23.8</v>
      </c>
      <c r="S168">
        <v>6.02</v>
      </c>
      <c r="T168">
        <v>14.61</v>
      </c>
      <c r="U168">
        <v>29.18</v>
      </c>
      <c r="V168">
        <v>20.36</v>
      </c>
      <c r="W168">
        <v>22.36</v>
      </c>
      <c r="X168">
        <v>8.9</v>
      </c>
      <c r="Y168">
        <v>4.75</v>
      </c>
      <c r="Z168">
        <v>1.84</v>
      </c>
      <c r="AA168">
        <v>39.89</v>
      </c>
      <c r="AC168">
        <v>5.92</v>
      </c>
      <c r="AD168">
        <v>8.8800000000000008</v>
      </c>
      <c r="AE168">
        <v>14.53</v>
      </c>
    </row>
    <row r="169" spans="1:31">
      <c r="A169" s="1">
        <v>35034</v>
      </c>
      <c r="B169">
        <v>615.92999999999995</v>
      </c>
      <c r="C169">
        <v>7.97</v>
      </c>
      <c r="D169">
        <v>10.17</v>
      </c>
      <c r="E169">
        <v>30.89</v>
      </c>
      <c r="F169">
        <v>10.37</v>
      </c>
      <c r="G169">
        <v>7.03</v>
      </c>
      <c r="H169">
        <v>16.829999999999998</v>
      </c>
      <c r="J169">
        <v>1.08</v>
      </c>
      <c r="K169">
        <v>17.37</v>
      </c>
      <c r="L169">
        <v>7.14</v>
      </c>
      <c r="N169">
        <v>8.4600000000000009</v>
      </c>
      <c r="Q169">
        <v>14.05</v>
      </c>
      <c r="R169">
        <v>20.04</v>
      </c>
      <c r="S169">
        <v>6.18</v>
      </c>
      <c r="T169">
        <v>12.7</v>
      </c>
      <c r="U169">
        <v>28.74</v>
      </c>
      <c r="V169">
        <v>18.28</v>
      </c>
      <c r="W169">
        <v>23.01</v>
      </c>
      <c r="X169">
        <v>7.73</v>
      </c>
      <c r="Y169">
        <v>4.5</v>
      </c>
      <c r="Z169">
        <v>1.92</v>
      </c>
      <c r="AA169">
        <v>38.97</v>
      </c>
      <c r="AC169">
        <v>5.64</v>
      </c>
      <c r="AD169">
        <v>9.6999999999999993</v>
      </c>
      <c r="AE169">
        <v>14.68</v>
      </c>
    </row>
    <row r="170" spans="1:31">
      <c r="A170" s="1">
        <v>35004</v>
      </c>
      <c r="B170">
        <v>605.37</v>
      </c>
      <c r="C170">
        <v>9.5299999999999994</v>
      </c>
      <c r="D170">
        <v>10.44</v>
      </c>
      <c r="E170">
        <v>28.72</v>
      </c>
      <c r="F170">
        <v>10.65</v>
      </c>
      <c r="G170">
        <v>6.67</v>
      </c>
      <c r="H170">
        <v>15.86</v>
      </c>
      <c r="J170">
        <v>1.38</v>
      </c>
      <c r="K170">
        <v>17.71</v>
      </c>
      <c r="L170">
        <v>6.98</v>
      </c>
      <c r="N170">
        <v>7.83</v>
      </c>
      <c r="Q170">
        <v>13.89</v>
      </c>
      <c r="R170">
        <v>21.19</v>
      </c>
      <c r="S170">
        <v>6.63</v>
      </c>
      <c r="T170">
        <v>12.97</v>
      </c>
      <c r="U170">
        <v>29.32</v>
      </c>
      <c r="V170">
        <v>18.079999999999998</v>
      </c>
      <c r="W170">
        <v>22.66</v>
      </c>
      <c r="X170">
        <v>8.39</v>
      </c>
      <c r="Y170">
        <v>4.47</v>
      </c>
      <c r="Z170">
        <v>2.67</v>
      </c>
      <c r="AA170">
        <v>36.32</v>
      </c>
      <c r="AC170">
        <v>5.64</v>
      </c>
      <c r="AD170">
        <v>10.47</v>
      </c>
      <c r="AE170">
        <v>14</v>
      </c>
    </row>
    <row r="171" spans="1:31">
      <c r="A171" s="1">
        <v>34974</v>
      </c>
      <c r="B171">
        <v>581.5</v>
      </c>
      <c r="C171">
        <v>9.0500000000000007</v>
      </c>
      <c r="D171">
        <v>9.98</v>
      </c>
      <c r="E171">
        <v>25.72</v>
      </c>
      <c r="F171">
        <v>9.7200000000000006</v>
      </c>
      <c r="G171">
        <v>5.64</v>
      </c>
      <c r="H171">
        <v>14.86</v>
      </c>
      <c r="J171">
        <v>1.46</v>
      </c>
      <c r="K171">
        <v>16.97</v>
      </c>
      <c r="L171">
        <v>7.11</v>
      </c>
      <c r="N171">
        <v>7.38</v>
      </c>
      <c r="Q171">
        <v>15.5</v>
      </c>
      <c r="R171">
        <v>21.28</v>
      </c>
      <c r="S171">
        <v>7.61</v>
      </c>
      <c r="T171">
        <v>12.3</v>
      </c>
      <c r="U171">
        <v>27.74</v>
      </c>
      <c r="V171">
        <v>16.59</v>
      </c>
      <c r="W171">
        <v>19.57</v>
      </c>
      <c r="X171">
        <v>8.16</v>
      </c>
      <c r="Y171">
        <v>5.13</v>
      </c>
      <c r="Z171">
        <v>2.74</v>
      </c>
      <c r="AA171">
        <v>34.24</v>
      </c>
      <c r="AC171">
        <v>5</v>
      </c>
      <c r="AD171">
        <v>9.41</v>
      </c>
      <c r="AE171">
        <v>13.69</v>
      </c>
    </row>
    <row r="172" spans="1:31">
      <c r="A172" s="1">
        <v>34943</v>
      </c>
      <c r="B172">
        <v>584.41</v>
      </c>
      <c r="C172">
        <v>9.2799999999999994</v>
      </c>
      <c r="D172">
        <v>10.85</v>
      </c>
      <c r="E172">
        <v>26.8</v>
      </c>
      <c r="F172">
        <v>9.94</v>
      </c>
      <c r="G172">
        <v>5.94</v>
      </c>
      <c r="H172">
        <v>15.5</v>
      </c>
      <c r="J172">
        <v>1.33</v>
      </c>
      <c r="K172">
        <v>16.87</v>
      </c>
      <c r="L172">
        <v>7.6</v>
      </c>
      <c r="N172">
        <v>7.44</v>
      </c>
      <c r="Q172">
        <v>13.95</v>
      </c>
      <c r="R172">
        <v>20.68</v>
      </c>
      <c r="S172">
        <v>6.54</v>
      </c>
      <c r="T172">
        <v>13.06</v>
      </c>
      <c r="U172">
        <v>26.63</v>
      </c>
      <c r="V172">
        <v>15.47</v>
      </c>
      <c r="W172">
        <v>19.399999999999999</v>
      </c>
      <c r="X172">
        <v>9.2200000000000006</v>
      </c>
      <c r="Y172">
        <v>4.6399999999999997</v>
      </c>
      <c r="Z172">
        <v>3.43</v>
      </c>
      <c r="AA172">
        <v>35.17</v>
      </c>
      <c r="AC172">
        <v>5.51</v>
      </c>
      <c r="AD172">
        <v>10.77</v>
      </c>
      <c r="AE172">
        <v>12.95</v>
      </c>
    </row>
    <row r="173" spans="1:31">
      <c r="A173" s="1">
        <v>34912</v>
      </c>
      <c r="B173">
        <v>561.88</v>
      </c>
      <c r="C173">
        <v>10.72</v>
      </c>
      <c r="D173">
        <v>9.8699999999999992</v>
      </c>
      <c r="E173">
        <v>25.14</v>
      </c>
      <c r="F173">
        <v>9.07</v>
      </c>
      <c r="G173">
        <v>5.36</v>
      </c>
      <c r="H173">
        <v>15.38</v>
      </c>
      <c r="J173">
        <v>1.2</v>
      </c>
      <c r="K173">
        <v>16.54</v>
      </c>
      <c r="L173">
        <v>7.51</v>
      </c>
      <c r="N173">
        <v>6.83</v>
      </c>
      <c r="Q173">
        <v>13.35</v>
      </c>
      <c r="R173">
        <v>22.62</v>
      </c>
      <c r="S173">
        <v>6.68</v>
      </c>
      <c r="T173">
        <v>12.49</v>
      </c>
      <c r="U173">
        <v>24.71</v>
      </c>
      <c r="V173">
        <v>14.77</v>
      </c>
      <c r="W173">
        <v>18.8</v>
      </c>
      <c r="X173">
        <v>8.4</v>
      </c>
      <c r="Y173">
        <v>4.75</v>
      </c>
      <c r="Z173">
        <v>3.41</v>
      </c>
      <c r="AA173">
        <v>36.07</v>
      </c>
      <c r="AC173">
        <v>5.1100000000000003</v>
      </c>
      <c r="AD173">
        <v>10.66</v>
      </c>
      <c r="AE173">
        <v>12.32</v>
      </c>
    </row>
    <row r="174" spans="1:31">
      <c r="A174" s="1">
        <v>34883</v>
      </c>
      <c r="B174">
        <v>562.05999999999995</v>
      </c>
      <c r="C174">
        <v>11.18</v>
      </c>
      <c r="D174">
        <v>9.41</v>
      </c>
      <c r="E174">
        <v>26.21</v>
      </c>
      <c r="F174">
        <v>8.23</v>
      </c>
      <c r="G174">
        <v>5.27</v>
      </c>
      <c r="H174">
        <v>15.54</v>
      </c>
      <c r="J174">
        <v>1.02</v>
      </c>
      <c r="K174">
        <v>17.239999999999998</v>
      </c>
      <c r="L174">
        <v>7.08</v>
      </c>
      <c r="N174">
        <v>6.84</v>
      </c>
      <c r="Q174">
        <v>13</v>
      </c>
      <c r="R174">
        <v>23.76</v>
      </c>
      <c r="S174">
        <v>7.07</v>
      </c>
      <c r="T174">
        <v>11.07</v>
      </c>
      <c r="U174">
        <v>25.24</v>
      </c>
      <c r="V174">
        <v>15.6</v>
      </c>
      <c r="W174">
        <v>19.32</v>
      </c>
      <c r="X174">
        <v>8.25</v>
      </c>
      <c r="Y174">
        <v>4.6399999999999997</v>
      </c>
      <c r="Z174">
        <v>3.25</v>
      </c>
      <c r="AA174">
        <v>38.130000000000003</v>
      </c>
      <c r="AC174">
        <v>4.75</v>
      </c>
      <c r="AD174">
        <v>11.56</v>
      </c>
      <c r="AE174">
        <v>12.86</v>
      </c>
    </row>
    <row r="175" spans="1:31">
      <c r="A175" s="1">
        <v>34851</v>
      </c>
      <c r="B175">
        <v>544.75</v>
      </c>
      <c r="C175">
        <v>11.54</v>
      </c>
      <c r="D175">
        <v>8.56</v>
      </c>
      <c r="E175">
        <v>24.5</v>
      </c>
      <c r="F175">
        <v>7.86</v>
      </c>
      <c r="G175">
        <v>4.87</v>
      </c>
      <c r="H175">
        <v>14.59</v>
      </c>
      <c r="J175">
        <v>0.94</v>
      </c>
      <c r="K175">
        <v>16.29</v>
      </c>
      <c r="L175">
        <v>7.19</v>
      </c>
      <c r="N175">
        <v>6.54</v>
      </c>
      <c r="Q175">
        <v>12.44</v>
      </c>
      <c r="R175">
        <v>20.96</v>
      </c>
      <c r="S175">
        <v>6.89</v>
      </c>
      <c r="T175">
        <v>10.029999999999999</v>
      </c>
      <c r="U175">
        <v>24.52</v>
      </c>
      <c r="V175">
        <v>15.8</v>
      </c>
      <c r="W175">
        <v>19.579999999999998</v>
      </c>
      <c r="X175">
        <v>7.68</v>
      </c>
      <c r="Y175">
        <v>4.6399999999999997</v>
      </c>
      <c r="Z175">
        <v>2.95</v>
      </c>
      <c r="AA175">
        <v>36.409999999999997</v>
      </c>
      <c r="AC175">
        <v>4.84</v>
      </c>
      <c r="AD175">
        <v>11.62</v>
      </c>
      <c r="AE175">
        <v>12.52</v>
      </c>
    </row>
    <row r="176" spans="1:31">
      <c r="A176" s="1">
        <v>34820</v>
      </c>
      <c r="B176">
        <v>533.4</v>
      </c>
      <c r="C176">
        <v>10.33</v>
      </c>
      <c r="D176">
        <v>8.6199999999999992</v>
      </c>
      <c r="E176">
        <v>23.04</v>
      </c>
      <c r="F176">
        <v>8.3000000000000007</v>
      </c>
      <c r="G176">
        <v>4.6900000000000004</v>
      </c>
      <c r="H176">
        <v>15.46</v>
      </c>
      <c r="J176">
        <v>0.79</v>
      </c>
      <c r="K176">
        <v>16.29</v>
      </c>
      <c r="L176">
        <v>7.07</v>
      </c>
      <c r="N176">
        <v>6.68</v>
      </c>
      <c r="Q176">
        <v>10.99</v>
      </c>
      <c r="R176">
        <v>20.3</v>
      </c>
      <c r="S176">
        <v>6.1</v>
      </c>
      <c r="T176">
        <v>9.7899999999999991</v>
      </c>
      <c r="U176">
        <v>23.62</v>
      </c>
      <c r="V176">
        <v>15.29</v>
      </c>
      <c r="W176">
        <v>20.47</v>
      </c>
      <c r="X176">
        <v>7.76</v>
      </c>
      <c r="Y176">
        <v>4.3499999999999996</v>
      </c>
      <c r="Z176">
        <v>2.29</v>
      </c>
      <c r="AA176">
        <v>35.61</v>
      </c>
      <c r="AC176">
        <v>4.7699999999999996</v>
      </c>
      <c r="AD176">
        <v>10.78</v>
      </c>
      <c r="AE176">
        <v>12.66</v>
      </c>
    </row>
    <row r="177" spans="1:31">
      <c r="A177" s="1">
        <v>34792</v>
      </c>
      <c r="B177">
        <v>514.71</v>
      </c>
      <c r="C177">
        <v>9.48</v>
      </c>
      <c r="D177">
        <v>8.44</v>
      </c>
      <c r="E177">
        <v>21.42</v>
      </c>
      <c r="F177">
        <v>7.27</v>
      </c>
      <c r="G177">
        <v>4.58</v>
      </c>
      <c r="H177">
        <v>14.77</v>
      </c>
      <c r="J177">
        <v>0.86</v>
      </c>
      <c r="K177">
        <v>16.260000000000002</v>
      </c>
      <c r="L177">
        <v>6.55</v>
      </c>
      <c r="N177">
        <v>6.45</v>
      </c>
      <c r="Q177">
        <v>11.01</v>
      </c>
      <c r="R177">
        <v>20.6</v>
      </c>
      <c r="S177">
        <v>5.57</v>
      </c>
      <c r="T177">
        <v>8.86</v>
      </c>
      <c r="U177">
        <v>22.28</v>
      </c>
      <c r="V177">
        <v>14.11</v>
      </c>
      <c r="W177">
        <v>20.190000000000001</v>
      </c>
      <c r="X177">
        <v>6.9</v>
      </c>
      <c r="Y177">
        <v>4.1900000000000004</v>
      </c>
      <c r="Z177">
        <v>2.02</v>
      </c>
      <c r="AA177">
        <v>37.1</v>
      </c>
      <c r="AC177">
        <v>4.42</v>
      </c>
      <c r="AD177">
        <v>10.29</v>
      </c>
      <c r="AE177">
        <v>12.2</v>
      </c>
    </row>
    <row r="178" spans="1:31">
      <c r="A178" s="1">
        <v>34759</v>
      </c>
      <c r="B178">
        <v>500.71</v>
      </c>
      <c r="C178">
        <v>8.74</v>
      </c>
      <c r="D178">
        <v>8.41</v>
      </c>
      <c r="E178">
        <v>20.93</v>
      </c>
      <c r="F178">
        <v>7.37</v>
      </c>
      <c r="G178">
        <v>4.28</v>
      </c>
      <c r="H178">
        <v>14.96</v>
      </c>
      <c r="J178">
        <v>0.68</v>
      </c>
      <c r="K178">
        <v>15.68</v>
      </c>
      <c r="L178">
        <v>6.42</v>
      </c>
      <c r="N178">
        <v>6.22</v>
      </c>
      <c r="Q178">
        <v>10.02</v>
      </c>
      <c r="R178">
        <v>17.88</v>
      </c>
      <c r="S178">
        <v>4.6100000000000003</v>
      </c>
      <c r="T178">
        <v>8.01</v>
      </c>
      <c r="U178">
        <v>21.61</v>
      </c>
      <c r="V178">
        <v>13.75</v>
      </c>
      <c r="W178">
        <v>19.68</v>
      </c>
      <c r="X178">
        <v>6.64</v>
      </c>
      <c r="Y178">
        <v>3.65</v>
      </c>
      <c r="AA178">
        <v>36.409999999999997</v>
      </c>
      <c r="AC178">
        <v>4.2300000000000004</v>
      </c>
      <c r="AD178">
        <v>11.1</v>
      </c>
      <c r="AE178">
        <v>11.69</v>
      </c>
    </row>
    <row r="179" spans="1:31">
      <c r="A179" s="1">
        <v>34731</v>
      </c>
      <c r="B179">
        <v>487.39</v>
      </c>
      <c r="C179">
        <v>9.7899999999999991</v>
      </c>
      <c r="D179">
        <v>8.11</v>
      </c>
      <c r="E179">
        <v>17.97</v>
      </c>
      <c r="F179">
        <v>7.25</v>
      </c>
      <c r="G179">
        <v>4.3099999999999996</v>
      </c>
      <c r="H179">
        <v>14.85</v>
      </c>
      <c r="J179">
        <v>0.65</v>
      </c>
      <c r="K179">
        <v>15.64</v>
      </c>
      <c r="L179">
        <v>6.24</v>
      </c>
      <c r="N179">
        <v>6.26</v>
      </c>
      <c r="Q179">
        <v>9.5500000000000007</v>
      </c>
      <c r="R179">
        <v>16.38</v>
      </c>
      <c r="S179">
        <v>4.33</v>
      </c>
      <c r="T179">
        <v>8.42</v>
      </c>
      <c r="U179">
        <v>21</v>
      </c>
      <c r="V179">
        <v>13.4</v>
      </c>
      <c r="W179">
        <v>18.54</v>
      </c>
      <c r="X179">
        <v>6.54</v>
      </c>
      <c r="Y179">
        <v>3.23</v>
      </c>
      <c r="AA179">
        <v>32.72</v>
      </c>
      <c r="AC179">
        <v>4.3</v>
      </c>
      <c r="AD179">
        <v>10.27</v>
      </c>
      <c r="AE179">
        <v>11.21</v>
      </c>
    </row>
    <row r="180" spans="1:31">
      <c r="A180" s="1">
        <v>34702</v>
      </c>
      <c r="B180">
        <v>470.42</v>
      </c>
      <c r="C180">
        <v>9.98</v>
      </c>
      <c r="D180">
        <v>7.6</v>
      </c>
      <c r="E180">
        <v>17.239999999999998</v>
      </c>
      <c r="F180">
        <v>6.71</v>
      </c>
      <c r="G180">
        <v>4.08</v>
      </c>
      <c r="H180">
        <v>13.77</v>
      </c>
      <c r="J180">
        <v>0.67</v>
      </c>
      <c r="K180">
        <v>14.91</v>
      </c>
      <c r="L180">
        <v>6.03</v>
      </c>
      <c r="N180">
        <v>5.88</v>
      </c>
      <c r="Q180">
        <v>8.34</v>
      </c>
      <c r="R180">
        <v>15.65</v>
      </c>
      <c r="S180">
        <v>3.77</v>
      </c>
      <c r="T180">
        <v>8.18</v>
      </c>
      <c r="U180">
        <v>20.04</v>
      </c>
      <c r="V180">
        <v>13.13</v>
      </c>
      <c r="W180">
        <v>17.579999999999998</v>
      </c>
      <c r="X180">
        <v>6.06</v>
      </c>
      <c r="Y180">
        <v>3.05</v>
      </c>
      <c r="AA180">
        <v>35.119999999999997</v>
      </c>
      <c r="AC180">
        <v>4</v>
      </c>
      <c r="AD180">
        <v>9.89</v>
      </c>
      <c r="AE180">
        <v>10.84</v>
      </c>
    </row>
    <row r="181" spans="1:31">
      <c r="A181" s="1">
        <v>34669</v>
      </c>
      <c r="B181">
        <v>459.27</v>
      </c>
      <c r="C181">
        <v>9.64</v>
      </c>
      <c r="D181">
        <v>7.12</v>
      </c>
      <c r="E181">
        <v>18.21</v>
      </c>
      <c r="F181">
        <v>6.49</v>
      </c>
      <c r="G181">
        <v>3.57</v>
      </c>
      <c r="H181">
        <v>13.77</v>
      </c>
      <c r="J181">
        <v>0.64</v>
      </c>
      <c r="K181">
        <v>13.46</v>
      </c>
      <c r="L181">
        <v>6.59</v>
      </c>
      <c r="N181">
        <v>5.83</v>
      </c>
      <c r="Q181">
        <v>8.2899999999999991</v>
      </c>
      <c r="R181">
        <v>15.95</v>
      </c>
      <c r="S181">
        <v>3.47</v>
      </c>
      <c r="T181">
        <v>7.53</v>
      </c>
      <c r="U181">
        <v>19.66</v>
      </c>
      <c r="V181">
        <v>11.77</v>
      </c>
      <c r="W181">
        <v>17.920000000000002</v>
      </c>
      <c r="X181">
        <v>5.5</v>
      </c>
      <c r="Y181">
        <v>3.14</v>
      </c>
      <c r="AA181">
        <v>38.200000000000003</v>
      </c>
      <c r="AC181">
        <v>3.87</v>
      </c>
      <c r="AD181">
        <v>9.19</v>
      </c>
      <c r="AE181">
        <v>10.53</v>
      </c>
    </row>
    <row r="182" spans="1:31">
      <c r="A182" s="1">
        <v>34639</v>
      </c>
      <c r="B182">
        <v>453.69</v>
      </c>
      <c r="C182">
        <v>9.2100000000000009</v>
      </c>
      <c r="D182">
        <v>7.09</v>
      </c>
      <c r="E182">
        <v>17.39</v>
      </c>
      <c r="F182">
        <v>6.46</v>
      </c>
      <c r="G182">
        <v>3.61</v>
      </c>
      <c r="H182">
        <v>13.46</v>
      </c>
      <c r="J182">
        <v>0.67</v>
      </c>
      <c r="K182">
        <v>12.73</v>
      </c>
      <c r="L182">
        <v>6.42</v>
      </c>
      <c r="N182">
        <v>5.21</v>
      </c>
      <c r="Q182">
        <v>8.09</v>
      </c>
      <c r="R182">
        <v>15.35</v>
      </c>
      <c r="S182">
        <v>3.43</v>
      </c>
      <c r="T182">
        <v>7.54</v>
      </c>
      <c r="U182">
        <v>19.52</v>
      </c>
      <c r="V182">
        <v>11.41</v>
      </c>
      <c r="W182">
        <v>17.2</v>
      </c>
      <c r="X182">
        <v>5.68</v>
      </c>
      <c r="Y182">
        <v>3.23</v>
      </c>
      <c r="AA182">
        <v>38.630000000000003</v>
      </c>
      <c r="AC182">
        <v>3.6</v>
      </c>
      <c r="AD182">
        <v>10.06</v>
      </c>
      <c r="AE182">
        <v>10.47</v>
      </c>
    </row>
    <row r="183" spans="1:31">
      <c r="A183" s="1">
        <v>34610</v>
      </c>
      <c r="B183">
        <v>472.35</v>
      </c>
      <c r="C183">
        <v>10.64</v>
      </c>
      <c r="D183">
        <v>7.39</v>
      </c>
      <c r="E183">
        <v>16.899999999999999</v>
      </c>
      <c r="F183">
        <v>7.04</v>
      </c>
      <c r="G183">
        <v>3.81</v>
      </c>
      <c r="H183">
        <v>13.74</v>
      </c>
      <c r="J183">
        <v>0.7</v>
      </c>
      <c r="K183">
        <v>11.56</v>
      </c>
      <c r="L183">
        <v>6.98</v>
      </c>
      <c r="N183">
        <v>5.54</v>
      </c>
      <c r="Q183">
        <v>8.1</v>
      </c>
      <c r="R183">
        <v>16.11</v>
      </c>
      <c r="S183">
        <v>3.37</v>
      </c>
      <c r="T183">
        <v>7.87</v>
      </c>
      <c r="U183">
        <v>19.16</v>
      </c>
      <c r="V183">
        <v>11.59</v>
      </c>
      <c r="W183">
        <v>18.43</v>
      </c>
      <c r="X183">
        <v>6.24</v>
      </c>
      <c r="Y183">
        <v>3.23</v>
      </c>
      <c r="AA183">
        <v>39.65</v>
      </c>
      <c r="AC183">
        <v>4.05</v>
      </c>
      <c r="AD183">
        <v>10.15</v>
      </c>
      <c r="AE183">
        <v>10.77</v>
      </c>
    </row>
    <row r="184" spans="1:31">
      <c r="A184" s="1">
        <v>34578</v>
      </c>
      <c r="B184">
        <v>462.71</v>
      </c>
      <c r="C184">
        <v>8.3000000000000007</v>
      </c>
      <c r="D184">
        <v>7.22</v>
      </c>
      <c r="E184">
        <v>16.66</v>
      </c>
      <c r="F184">
        <v>6.97</v>
      </c>
      <c r="G184">
        <v>3.61</v>
      </c>
      <c r="H184">
        <v>12.71</v>
      </c>
      <c r="J184">
        <v>0.57999999999999996</v>
      </c>
      <c r="K184">
        <v>11.32</v>
      </c>
      <c r="L184">
        <v>6.51</v>
      </c>
      <c r="N184">
        <v>5.45</v>
      </c>
      <c r="Q184">
        <v>7.23</v>
      </c>
      <c r="R184">
        <v>15.05</v>
      </c>
      <c r="S184">
        <v>3.34</v>
      </c>
      <c r="T184">
        <v>7.25</v>
      </c>
      <c r="U184">
        <v>18.489999999999998</v>
      </c>
      <c r="V184">
        <v>10.59</v>
      </c>
      <c r="W184">
        <v>18.39</v>
      </c>
      <c r="X184">
        <v>6.08</v>
      </c>
      <c r="Y184">
        <v>2.88</v>
      </c>
      <c r="AA184">
        <v>37.26</v>
      </c>
      <c r="AC184">
        <v>4.0599999999999996</v>
      </c>
      <c r="AD184">
        <v>10.09</v>
      </c>
      <c r="AE184">
        <v>9.85</v>
      </c>
    </row>
    <row r="185" spans="1:31">
      <c r="A185" s="1">
        <v>34547</v>
      </c>
      <c r="B185">
        <v>475.49</v>
      </c>
      <c r="C185">
        <v>8.92</v>
      </c>
      <c r="D185">
        <v>6.68</v>
      </c>
      <c r="E185">
        <v>17.53</v>
      </c>
      <c r="F185">
        <v>7.93</v>
      </c>
      <c r="G185">
        <v>4.0599999999999996</v>
      </c>
      <c r="H185">
        <v>12.94</v>
      </c>
      <c r="J185">
        <v>0.51</v>
      </c>
      <c r="K185">
        <v>12.05</v>
      </c>
      <c r="L185">
        <v>6.86</v>
      </c>
      <c r="N185">
        <v>5.6</v>
      </c>
      <c r="Q185">
        <v>7.42</v>
      </c>
      <c r="R185">
        <v>14.81</v>
      </c>
      <c r="S185">
        <v>3.57</v>
      </c>
      <c r="T185">
        <v>7.93</v>
      </c>
      <c r="U185">
        <v>17.420000000000002</v>
      </c>
      <c r="V185">
        <v>11.34</v>
      </c>
      <c r="W185">
        <v>18.350000000000001</v>
      </c>
      <c r="X185">
        <v>6.89</v>
      </c>
      <c r="Y185">
        <v>2.98</v>
      </c>
      <c r="AA185">
        <v>39.08</v>
      </c>
      <c r="AC185">
        <v>4.37</v>
      </c>
      <c r="AD185">
        <v>10.63</v>
      </c>
      <c r="AE185">
        <v>10.19</v>
      </c>
    </row>
    <row r="186" spans="1:31">
      <c r="A186" s="1">
        <v>34516</v>
      </c>
      <c r="B186">
        <v>458.26</v>
      </c>
      <c r="C186">
        <v>8.27</v>
      </c>
      <c r="D186">
        <v>6.3</v>
      </c>
      <c r="E186">
        <v>17.100000000000001</v>
      </c>
      <c r="F186">
        <v>7.87</v>
      </c>
      <c r="G186">
        <v>3.62</v>
      </c>
      <c r="H186">
        <v>13.41</v>
      </c>
      <c r="J186">
        <v>0.44</v>
      </c>
      <c r="K186">
        <v>12.38</v>
      </c>
      <c r="L186">
        <v>7.47</v>
      </c>
      <c r="N186">
        <v>5.67</v>
      </c>
      <c r="Q186">
        <v>6.4</v>
      </c>
      <c r="R186">
        <v>13.33</v>
      </c>
      <c r="S186">
        <v>3.21</v>
      </c>
      <c r="T186">
        <v>7.85</v>
      </c>
      <c r="U186">
        <v>16.809999999999999</v>
      </c>
      <c r="V186">
        <v>10.86</v>
      </c>
      <c r="W186">
        <v>17.54</v>
      </c>
      <c r="X186">
        <v>6.47</v>
      </c>
      <c r="Y186">
        <v>2.64</v>
      </c>
      <c r="AA186">
        <v>38.74</v>
      </c>
      <c r="AC186">
        <v>4.25</v>
      </c>
      <c r="AD186">
        <v>10.78</v>
      </c>
      <c r="AE186">
        <v>10.07</v>
      </c>
    </row>
    <row r="187" spans="1:31">
      <c r="A187" s="1">
        <v>34486</v>
      </c>
      <c r="B187">
        <v>444.27</v>
      </c>
      <c r="C187">
        <v>6.51</v>
      </c>
      <c r="D187">
        <v>6.07</v>
      </c>
      <c r="E187">
        <v>17.72</v>
      </c>
      <c r="F187">
        <v>7.25</v>
      </c>
      <c r="G187">
        <v>3.52</v>
      </c>
      <c r="H187">
        <v>12.65</v>
      </c>
      <c r="J187">
        <v>0.41</v>
      </c>
      <c r="K187">
        <v>12.13</v>
      </c>
      <c r="L187">
        <v>6.87</v>
      </c>
      <c r="N187">
        <v>5.25</v>
      </c>
      <c r="Q187">
        <v>6.21</v>
      </c>
      <c r="R187">
        <v>12.65</v>
      </c>
      <c r="S187">
        <v>3.17</v>
      </c>
      <c r="T187">
        <v>7.88</v>
      </c>
      <c r="U187">
        <v>15.39</v>
      </c>
      <c r="V187">
        <v>11.56</v>
      </c>
      <c r="W187">
        <v>16.39</v>
      </c>
      <c r="X187">
        <v>6.04</v>
      </c>
      <c r="Y187">
        <v>2.65</v>
      </c>
      <c r="AA187">
        <v>40.56</v>
      </c>
      <c r="AC187">
        <v>4.25</v>
      </c>
      <c r="AD187">
        <v>10.45</v>
      </c>
      <c r="AE187">
        <v>9.6</v>
      </c>
    </row>
    <row r="188" spans="1:31">
      <c r="A188" s="1">
        <v>34456</v>
      </c>
      <c r="B188">
        <v>456.5</v>
      </c>
      <c r="C188">
        <v>7.18</v>
      </c>
      <c r="D188">
        <v>6.51</v>
      </c>
      <c r="E188">
        <v>17.77</v>
      </c>
      <c r="F188">
        <v>7.81</v>
      </c>
      <c r="G188">
        <v>3.59</v>
      </c>
      <c r="H188">
        <v>13.14</v>
      </c>
      <c r="J188">
        <v>0.45</v>
      </c>
      <c r="K188">
        <v>12.65</v>
      </c>
      <c r="L188">
        <v>6.72</v>
      </c>
      <c r="N188">
        <v>5.55</v>
      </c>
      <c r="Q188">
        <v>6.45</v>
      </c>
      <c r="R188">
        <v>13.57</v>
      </c>
      <c r="S188">
        <v>3.39</v>
      </c>
      <c r="T188">
        <v>7.78</v>
      </c>
      <c r="U188">
        <v>15.17</v>
      </c>
      <c r="V188">
        <v>12.39</v>
      </c>
      <c r="W188">
        <v>16.84</v>
      </c>
      <c r="X188">
        <v>6.28</v>
      </c>
      <c r="Y188">
        <v>2.76</v>
      </c>
      <c r="AA188">
        <v>36.909999999999997</v>
      </c>
      <c r="AC188">
        <v>4.3600000000000003</v>
      </c>
      <c r="AD188">
        <v>10.11</v>
      </c>
      <c r="AE188">
        <v>10.34</v>
      </c>
    </row>
    <row r="189" spans="1:31">
      <c r="A189" s="1">
        <v>34428</v>
      </c>
      <c r="B189">
        <v>450.91</v>
      </c>
      <c r="C189">
        <v>7.34</v>
      </c>
      <c r="D189">
        <v>6.12</v>
      </c>
      <c r="E189">
        <v>17.14</v>
      </c>
      <c r="F189">
        <v>7.31</v>
      </c>
      <c r="G189">
        <v>3.78</v>
      </c>
      <c r="H189">
        <v>13.3</v>
      </c>
      <c r="J189">
        <v>0.34</v>
      </c>
      <c r="K189">
        <v>12.39</v>
      </c>
      <c r="L189">
        <v>6.8</v>
      </c>
      <c r="N189">
        <v>5.32</v>
      </c>
      <c r="Q189">
        <v>6.59</v>
      </c>
      <c r="R189">
        <v>12.33</v>
      </c>
      <c r="S189">
        <v>3.31</v>
      </c>
      <c r="T189">
        <v>7.04</v>
      </c>
      <c r="U189">
        <v>15.74</v>
      </c>
      <c r="V189">
        <v>11.99</v>
      </c>
      <c r="W189">
        <v>16.04</v>
      </c>
      <c r="X189">
        <v>6.05</v>
      </c>
      <c r="Y189">
        <v>2.37</v>
      </c>
      <c r="AA189">
        <v>35.21</v>
      </c>
      <c r="AC189">
        <v>4.16</v>
      </c>
      <c r="AD189">
        <v>10.87</v>
      </c>
      <c r="AE189">
        <v>10.52</v>
      </c>
    </row>
    <row r="190" spans="1:31">
      <c r="A190" s="1">
        <v>34394</v>
      </c>
      <c r="B190">
        <v>445.77</v>
      </c>
      <c r="C190">
        <v>8.1300000000000008</v>
      </c>
      <c r="D190">
        <v>5.68</v>
      </c>
      <c r="E190">
        <v>16.95</v>
      </c>
      <c r="F190">
        <v>6.4</v>
      </c>
      <c r="G190">
        <v>3.83</v>
      </c>
      <c r="H190">
        <v>12.56</v>
      </c>
      <c r="J190">
        <v>0.39</v>
      </c>
      <c r="K190">
        <v>12.22</v>
      </c>
      <c r="L190">
        <v>6.79</v>
      </c>
      <c r="N190">
        <v>5.58</v>
      </c>
      <c r="Q190">
        <v>6.75</v>
      </c>
      <c r="R190">
        <v>11.72</v>
      </c>
      <c r="S190">
        <v>3.65</v>
      </c>
      <c r="T190">
        <v>7.37</v>
      </c>
      <c r="U190">
        <v>15.31</v>
      </c>
      <c r="V190">
        <v>11.37</v>
      </c>
      <c r="W190">
        <v>16.2</v>
      </c>
      <c r="X190">
        <v>5.24</v>
      </c>
      <c r="Y190">
        <v>2.17</v>
      </c>
      <c r="AA190">
        <v>34.42</v>
      </c>
      <c r="AC190">
        <v>3.86</v>
      </c>
      <c r="AD190">
        <v>11.13</v>
      </c>
      <c r="AE190">
        <v>10.52</v>
      </c>
    </row>
    <row r="191" spans="1:31">
      <c r="A191" s="1">
        <v>34366</v>
      </c>
      <c r="B191">
        <v>467.14</v>
      </c>
      <c r="C191">
        <v>8.93</v>
      </c>
      <c r="D191">
        <v>5.99</v>
      </c>
      <c r="E191">
        <v>17.809999999999999</v>
      </c>
      <c r="F191">
        <v>6.84</v>
      </c>
      <c r="G191">
        <v>4.04</v>
      </c>
      <c r="H191">
        <v>12.95</v>
      </c>
      <c r="J191">
        <v>0.39</v>
      </c>
      <c r="K191">
        <v>13.97</v>
      </c>
      <c r="L191">
        <v>7.18</v>
      </c>
      <c r="N191">
        <v>5.84</v>
      </c>
      <c r="Q191">
        <v>7.43</v>
      </c>
      <c r="R191">
        <v>11.34</v>
      </c>
      <c r="S191">
        <v>3.72</v>
      </c>
      <c r="T191">
        <v>7.47</v>
      </c>
      <c r="U191">
        <v>15.99</v>
      </c>
      <c r="V191">
        <v>12.12</v>
      </c>
      <c r="W191">
        <v>17.239999999999998</v>
      </c>
      <c r="X191">
        <v>5.78</v>
      </c>
      <c r="Y191">
        <v>2.12</v>
      </c>
      <c r="AA191">
        <v>35.21</v>
      </c>
      <c r="AC191">
        <v>3.8</v>
      </c>
      <c r="AD191">
        <v>12.19</v>
      </c>
      <c r="AE191">
        <v>10.85</v>
      </c>
    </row>
    <row r="192" spans="1:31">
      <c r="A192" s="1">
        <v>34337</v>
      </c>
      <c r="B192">
        <v>481.61</v>
      </c>
      <c r="C192">
        <v>7.98</v>
      </c>
      <c r="D192">
        <v>6.68</v>
      </c>
      <c r="E192">
        <v>16.38</v>
      </c>
      <c r="F192">
        <v>7.04</v>
      </c>
      <c r="G192">
        <v>4.57</v>
      </c>
      <c r="H192">
        <v>13.82</v>
      </c>
      <c r="J192">
        <v>0.34</v>
      </c>
      <c r="K192">
        <v>13.75</v>
      </c>
      <c r="L192">
        <v>7.74</v>
      </c>
      <c r="N192">
        <v>5.97</v>
      </c>
      <c r="Q192">
        <v>6.99</v>
      </c>
      <c r="R192">
        <v>12.06</v>
      </c>
      <c r="S192">
        <v>3.53</v>
      </c>
      <c r="T192">
        <v>7.92</v>
      </c>
      <c r="U192">
        <v>15.34</v>
      </c>
      <c r="V192">
        <v>12.12</v>
      </c>
      <c r="W192">
        <v>17.41</v>
      </c>
      <c r="X192">
        <v>6.14</v>
      </c>
      <c r="Y192">
        <v>2.1800000000000002</v>
      </c>
      <c r="AA192">
        <v>32.72</v>
      </c>
      <c r="AC192">
        <v>4.26</v>
      </c>
      <c r="AD192">
        <v>11.39</v>
      </c>
      <c r="AE192">
        <v>11</v>
      </c>
    </row>
    <row r="193" spans="1:31">
      <c r="A193" s="1">
        <v>34304</v>
      </c>
      <c r="B193">
        <v>466.45</v>
      </c>
      <c r="C193">
        <v>7.13</v>
      </c>
      <c r="D193">
        <v>6.27</v>
      </c>
      <c r="E193">
        <v>16.38</v>
      </c>
      <c r="F193">
        <v>6.79</v>
      </c>
      <c r="G193">
        <v>4.21</v>
      </c>
      <c r="H193">
        <v>12.89</v>
      </c>
      <c r="J193">
        <v>0.35</v>
      </c>
      <c r="K193">
        <v>12.39</v>
      </c>
      <c r="L193">
        <v>7.41</v>
      </c>
      <c r="N193">
        <v>5.81</v>
      </c>
      <c r="Q193">
        <v>6.47</v>
      </c>
      <c r="R193">
        <v>12.06</v>
      </c>
      <c r="S193">
        <v>3.35</v>
      </c>
      <c r="T193">
        <v>8.0500000000000007</v>
      </c>
      <c r="U193">
        <v>16.739999999999998</v>
      </c>
      <c r="V193">
        <v>11.37</v>
      </c>
      <c r="W193">
        <v>17.649999999999999</v>
      </c>
      <c r="X193">
        <v>5.54</v>
      </c>
      <c r="Y193">
        <v>2.0699999999999998</v>
      </c>
      <c r="AA193">
        <v>28.98</v>
      </c>
      <c r="AC193">
        <v>3.91</v>
      </c>
      <c r="AD193">
        <v>10.74</v>
      </c>
      <c r="AE193">
        <v>10.45</v>
      </c>
    </row>
    <row r="194" spans="1:31">
      <c r="A194" s="1">
        <v>34274</v>
      </c>
      <c r="B194">
        <v>461.79</v>
      </c>
      <c r="C194">
        <v>7.68</v>
      </c>
      <c r="D194">
        <v>6.37</v>
      </c>
      <c r="E194">
        <v>14.63</v>
      </c>
      <c r="F194">
        <v>6.53</v>
      </c>
      <c r="G194">
        <v>4.33</v>
      </c>
      <c r="H194">
        <v>12.86</v>
      </c>
      <c r="J194">
        <v>0.42</v>
      </c>
      <c r="K194">
        <v>11.59</v>
      </c>
      <c r="L194">
        <v>6.98</v>
      </c>
      <c r="N194">
        <v>5.42</v>
      </c>
      <c r="Q194">
        <v>6.02</v>
      </c>
      <c r="R194">
        <v>11.5</v>
      </c>
      <c r="S194">
        <v>3.33</v>
      </c>
      <c r="T194">
        <v>7.65</v>
      </c>
      <c r="U194">
        <v>15.76</v>
      </c>
      <c r="V194">
        <v>11.7</v>
      </c>
      <c r="W194">
        <v>17.690000000000001</v>
      </c>
      <c r="X194">
        <v>6.08</v>
      </c>
      <c r="Y194">
        <v>2.0499999999999998</v>
      </c>
      <c r="AA194">
        <v>26.94</v>
      </c>
      <c r="AC194">
        <v>3.67</v>
      </c>
      <c r="AD194">
        <v>12.3</v>
      </c>
      <c r="AE194">
        <v>10.38</v>
      </c>
    </row>
    <row r="195" spans="1:31">
      <c r="A195" s="1">
        <v>34243</v>
      </c>
      <c r="B195">
        <v>467.83</v>
      </c>
      <c r="C195">
        <v>7.47</v>
      </c>
      <c r="D195">
        <v>6.55</v>
      </c>
      <c r="E195">
        <v>14.1</v>
      </c>
      <c r="F195">
        <v>6.41</v>
      </c>
      <c r="G195">
        <v>4.7699999999999996</v>
      </c>
      <c r="H195">
        <v>14.22</v>
      </c>
      <c r="J195">
        <v>0.32</v>
      </c>
      <c r="K195">
        <v>12.49</v>
      </c>
      <c r="L195">
        <v>7.11</v>
      </c>
      <c r="N195">
        <v>5.34</v>
      </c>
      <c r="Q195">
        <v>6.01</v>
      </c>
      <c r="R195">
        <v>9.77</v>
      </c>
      <c r="S195">
        <v>3.42</v>
      </c>
      <c r="T195">
        <v>7.97</v>
      </c>
      <c r="U195">
        <v>16.21</v>
      </c>
      <c r="V195">
        <v>11.48</v>
      </c>
      <c r="W195">
        <v>16.71</v>
      </c>
      <c r="X195">
        <v>6.57</v>
      </c>
      <c r="Y195">
        <v>2.06</v>
      </c>
      <c r="AA195">
        <v>31</v>
      </c>
      <c r="AC195">
        <v>4.1100000000000003</v>
      </c>
      <c r="AD195">
        <v>11.32</v>
      </c>
      <c r="AE195">
        <v>10.7</v>
      </c>
    </row>
    <row r="196" spans="1:31">
      <c r="A196" s="1">
        <v>34213</v>
      </c>
      <c r="B196">
        <v>458.93</v>
      </c>
      <c r="C196">
        <v>5.68</v>
      </c>
      <c r="D196">
        <v>7.24</v>
      </c>
      <c r="E196">
        <v>14.44</v>
      </c>
      <c r="F196">
        <v>7.08</v>
      </c>
      <c r="G196">
        <v>5.16</v>
      </c>
      <c r="H196">
        <v>14.33</v>
      </c>
      <c r="J196">
        <v>0.26</v>
      </c>
      <c r="K196">
        <v>10.95</v>
      </c>
      <c r="L196">
        <v>6.3</v>
      </c>
      <c r="N196">
        <v>5.28</v>
      </c>
      <c r="Q196">
        <v>5.58</v>
      </c>
      <c r="R196">
        <v>8.92</v>
      </c>
      <c r="S196">
        <v>3.82</v>
      </c>
      <c r="T196">
        <v>8.94</v>
      </c>
      <c r="U196">
        <v>15.79</v>
      </c>
      <c r="V196">
        <v>10.33</v>
      </c>
      <c r="W196">
        <v>16.559999999999999</v>
      </c>
      <c r="X196">
        <v>7.02</v>
      </c>
      <c r="Y196">
        <v>2.12</v>
      </c>
      <c r="AA196">
        <v>29.2</v>
      </c>
      <c r="AC196">
        <v>4.41</v>
      </c>
      <c r="AD196">
        <v>10.57</v>
      </c>
      <c r="AE196">
        <v>10.72</v>
      </c>
    </row>
    <row r="197" spans="1:31">
      <c r="A197" s="1">
        <v>34183</v>
      </c>
      <c r="B197">
        <v>463.56</v>
      </c>
      <c r="C197">
        <v>6.44</v>
      </c>
      <c r="D197">
        <v>6.56</v>
      </c>
      <c r="E197">
        <v>14.91</v>
      </c>
      <c r="F197">
        <v>7.08</v>
      </c>
      <c r="G197">
        <v>4.8</v>
      </c>
      <c r="H197">
        <v>13.66</v>
      </c>
      <c r="J197">
        <v>0.28999999999999998</v>
      </c>
      <c r="K197">
        <v>11.39</v>
      </c>
      <c r="L197">
        <v>5.82</v>
      </c>
      <c r="N197">
        <v>5.38</v>
      </c>
      <c r="Q197">
        <v>6.03</v>
      </c>
      <c r="R197">
        <v>9.7200000000000006</v>
      </c>
      <c r="S197">
        <v>3.47</v>
      </c>
      <c r="T197">
        <v>8.01</v>
      </c>
      <c r="U197">
        <v>16.14</v>
      </c>
      <c r="V197">
        <v>10.7</v>
      </c>
      <c r="W197">
        <v>17.649999999999999</v>
      </c>
      <c r="X197">
        <v>6.21</v>
      </c>
      <c r="Y197">
        <v>1.93</v>
      </c>
      <c r="AA197">
        <v>28.86</v>
      </c>
      <c r="AC197">
        <v>4.2300000000000004</v>
      </c>
      <c r="AD197">
        <v>11.05</v>
      </c>
      <c r="AE197">
        <v>10.7</v>
      </c>
    </row>
    <row r="198" spans="1:31">
      <c r="A198" s="1">
        <v>34151</v>
      </c>
      <c r="B198">
        <v>448.13</v>
      </c>
      <c r="C198">
        <v>6.71</v>
      </c>
      <c r="D198">
        <v>6.58</v>
      </c>
      <c r="E198">
        <v>14.72</v>
      </c>
      <c r="F198">
        <v>6.87</v>
      </c>
      <c r="G198">
        <v>4.3600000000000003</v>
      </c>
      <c r="H198">
        <v>12.83</v>
      </c>
      <c r="J198">
        <v>0.31</v>
      </c>
      <c r="K198">
        <v>10.88</v>
      </c>
      <c r="L198">
        <v>6.02</v>
      </c>
      <c r="N198">
        <v>5.39</v>
      </c>
      <c r="Q198">
        <v>5.86</v>
      </c>
      <c r="R198">
        <v>9.4</v>
      </c>
      <c r="S198">
        <v>2.82</v>
      </c>
      <c r="T198">
        <v>8.14</v>
      </c>
      <c r="U198">
        <v>16.100000000000001</v>
      </c>
      <c r="V198">
        <v>10.24</v>
      </c>
      <c r="W198">
        <v>16.78</v>
      </c>
      <c r="X198">
        <v>5.93</v>
      </c>
      <c r="Y198">
        <v>1.9</v>
      </c>
      <c r="AA198">
        <v>28.18</v>
      </c>
      <c r="AC198">
        <v>4.16</v>
      </c>
      <c r="AD198">
        <v>10.88</v>
      </c>
      <c r="AE198">
        <v>10.62</v>
      </c>
    </row>
    <row r="199" spans="1:31">
      <c r="A199" s="1">
        <v>34121</v>
      </c>
      <c r="B199">
        <v>450.53</v>
      </c>
      <c r="C199">
        <v>9.5500000000000007</v>
      </c>
      <c r="D199">
        <v>6.45</v>
      </c>
      <c r="E199">
        <v>13.83</v>
      </c>
      <c r="F199">
        <v>6.76</v>
      </c>
      <c r="G199">
        <v>4.25</v>
      </c>
      <c r="H199">
        <v>12.74</v>
      </c>
      <c r="J199">
        <v>0.28999999999999998</v>
      </c>
      <c r="K199">
        <v>11.8</v>
      </c>
      <c r="L199">
        <v>5.91</v>
      </c>
      <c r="N199">
        <v>5.24</v>
      </c>
      <c r="Q199">
        <v>6.59</v>
      </c>
      <c r="R199">
        <v>10.43</v>
      </c>
      <c r="S199">
        <v>2.97</v>
      </c>
      <c r="T199">
        <v>8.06</v>
      </c>
      <c r="U199">
        <v>16</v>
      </c>
      <c r="V199">
        <v>9.77</v>
      </c>
      <c r="W199">
        <v>17.260000000000002</v>
      </c>
      <c r="X199">
        <v>5.97</v>
      </c>
      <c r="Y199">
        <v>2.2599999999999998</v>
      </c>
      <c r="AA199">
        <v>25.93</v>
      </c>
      <c r="AC199">
        <v>4.34</v>
      </c>
      <c r="AD199">
        <v>11.25</v>
      </c>
      <c r="AE199">
        <v>10.7</v>
      </c>
    </row>
    <row r="200" spans="1:31">
      <c r="A200" s="1">
        <v>34092</v>
      </c>
      <c r="B200">
        <v>450.19</v>
      </c>
      <c r="C200">
        <v>13.69</v>
      </c>
      <c r="D200">
        <v>5.75</v>
      </c>
      <c r="E200">
        <v>14.81</v>
      </c>
      <c r="F200">
        <v>6.42</v>
      </c>
      <c r="G200">
        <v>3.75</v>
      </c>
      <c r="H200">
        <v>12.8</v>
      </c>
      <c r="J200">
        <v>0.38</v>
      </c>
      <c r="K200">
        <v>12.74</v>
      </c>
      <c r="L200">
        <v>5.89</v>
      </c>
      <c r="N200">
        <v>5.04</v>
      </c>
      <c r="Q200">
        <v>6.76</v>
      </c>
      <c r="R200">
        <v>11.14</v>
      </c>
      <c r="S200">
        <v>2.99</v>
      </c>
      <c r="T200">
        <v>7.51</v>
      </c>
      <c r="U200">
        <v>15.38</v>
      </c>
      <c r="V200">
        <v>9.8699999999999992</v>
      </c>
      <c r="W200">
        <v>18.03</v>
      </c>
      <c r="X200">
        <v>5.47</v>
      </c>
      <c r="Y200">
        <v>2.38</v>
      </c>
      <c r="AA200">
        <v>27.38</v>
      </c>
      <c r="AC200">
        <v>3.93</v>
      </c>
      <c r="AD200">
        <v>11.93</v>
      </c>
      <c r="AE200">
        <v>10.6</v>
      </c>
    </row>
    <row r="201" spans="1:31">
      <c r="A201" s="1">
        <v>34060</v>
      </c>
      <c r="B201">
        <v>440.19</v>
      </c>
      <c r="C201">
        <v>12.37</v>
      </c>
      <c r="D201">
        <v>5.6</v>
      </c>
      <c r="E201">
        <v>14.11</v>
      </c>
      <c r="F201">
        <v>6.71</v>
      </c>
      <c r="G201">
        <v>3.7</v>
      </c>
      <c r="H201">
        <v>12.38</v>
      </c>
      <c r="J201">
        <v>0.45</v>
      </c>
      <c r="K201">
        <v>11.8</v>
      </c>
      <c r="L201">
        <v>6.2</v>
      </c>
      <c r="N201">
        <v>4.92</v>
      </c>
      <c r="Q201">
        <v>6.07</v>
      </c>
      <c r="R201">
        <v>10.16</v>
      </c>
      <c r="S201">
        <v>2.57</v>
      </c>
      <c r="T201">
        <v>7.48</v>
      </c>
      <c r="U201">
        <v>14.59</v>
      </c>
      <c r="V201">
        <v>9.5500000000000007</v>
      </c>
      <c r="W201">
        <v>17.649999999999999</v>
      </c>
      <c r="X201">
        <v>6.15</v>
      </c>
      <c r="Y201">
        <v>2.19</v>
      </c>
      <c r="AA201">
        <v>28.39</v>
      </c>
      <c r="AC201">
        <v>4.05</v>
      </c>
      <c r="AD201">
        <v>11.45</v>
      </c>
      <c r="AE201">
        <v>10.56</v>
      </c>
    </row>
    <row r="202" spans="1:31">
      <c r="A202" s="1">
        <v>34029</v>
      </c>
      <c r="B202">
        <v>451.67</v>
      </c>
      <c r="C202">
        <v>12.43</v>
      </c>
      <c r="D202">
        <v>5.43</v>
      </c>
      <c r="E202">
        <v>13</v>
      </c>
      <c r="F202">
        <v>7.38</v>
      </c>
      <c r="G202">
        <v>3.71</v>
      </c>
      <c r="H202">
        <v>11.95</v>
      </c>
      <c r="J202">
        <v>0.55000000000000004</v>
      </c>
      <c r="K202">
        <v>12.87</v>
      </c>
      <c r="L202">
        <v>5.84</v>
      </c>
      <c r="N202">
        <v>4.84</v>
      </c>
      <c r="Q202">
        <v>6.18</v>
      </c>
      <c r="R202">
        <v>10.63</v>
      </c>
      <c r="S202">
        <v>3.1</v>
      </c>
      <c r="T202">
        <v>7.9</v>
      </c>
      <c r="U202">
        <v>15.8</v>
      </c>
      <c r="V202">
        <v>10.49</v>
      </c>
      <c r="W202">
        <v>17.37</v>
      </c>
      <c r="X202">
        <v>6.09</v>
      </c>
      <c r="Y202">
        <v>2.37</v>
      </c>
      <c r="AC202">
        <v>3.93</v>
      </c>
      <c r="AD202">
        <v>13.59</v>
      </c>
      <c r="AE202">
        <v>10.58</v>
      </c>
    </row>
    <row r="203" spans="1:31">
      <c r="A203" s="1">
        <v>34001</v>
      </c>
      <c r="B203">
        <v>443.38</v>
      </c>
      <c r="C203">
        <v>12.79</v>
      </c>
      <c r="D203">
        <v>4.8600000000000003</v>
      </c>
      <c r="E203">
        <v>12.77</v>
      </c>
      <c r="F203">
        <v>7.18</v>
      </c>
      <c r="G203">
        <v>2.95</v>
      </c>
      <c r="H203">
        <v>11.07</v>
      </c>
      <c r="J203">
        <v>0.5</v>
      </c>
      <c r="K203">
        <v>12.84</v>
      </c>
      <c r="L203">
        <v>5.15</v>
      </c>
      <c r="N203">
        <v>4.54</v>
      </c>
      <c r="Q203">
        <v>5.97</v>
      </c>
      <c r="R203">
        <v>11.36</v>
      </c>
      <c r="S203">
        <v>3.14</v>
      </c>
      <c r="T203">
        <v>7.86</v>
      </c>
      <c r="U203">
        <v>15.65</v>
      </c>
      <c r="V203">
        <v>10.039999999999999</v>
      </c>
      <c r="W203">
        <v>16.73</v>
      </c>
      <c r="X203">
        <v>5.26</v>
      </c>
      <c r="Y203">
        <v>2.14</v>
      </c>
      <c r="AC203">
        <v>3.66</v>
      </c>
      <c r="AD203">
        <v>13.9</v>
      </c>
      <c r="AE203">
        <v>10.18</v>
      </c>
    </row>
    <row r="204" spans="1:31">
      <c r="A204" s="1">
        <v>33973</v>
      </c>
      <c r="B204">
        <v>438.78</v>
      </c>
      <c r="C204">
        <v>14.33</v>
      </c>
      <c r="D204">
        <v>4.6100000000000003</v>
      </c>
      <c r="E204">
        <v>13</v>
      </c>
      <c r="F204">
        <v>7.21</v>
      </c>
      <c r="G204">
        <v>2.84</v>
      </c>
      <c r="H204">
        <v>10.33</v>
      </c>
      <c r="J204">
        <v>0.72</v>
      </c>
      <c r="K204">
        <v>13.2</v>
      </c>
      <c r="L204">
        <v>5.18</v>
      </c>
      <c r="N204">
        <v>4.6500000000000004</v>
      </c>
      <c r="Q204">
        <v>5.83</v>
      </c>
      <c r="R204">
        <v>10.65</v>
      </c>
      <c r="S204">
        <v>2.88</v>
      </c>
      <c r="T204">
        <v>7.89</v>
      </c>
      <c r="U204">
        <v>15.65</v>
      </c>
      <c r="V204">
        <v>9.6300000000000008</v>
      </c>
      <c r="W204">
        <v>15.42</v>
      </c>
      <c r="Y204">
        <v>2.2200000000000002</v>
      </c>
      <c r="AC204">
        <v>3.52</v>
      </c>
      <c r="AD204">
        <v>13.93</v>
      </c>
      <c r="AE204">
        <v>9.67</v>
      </c>
    </row>
    <row r="205" spans="1:31">
      <c r="A205" s="1">
        <v>33939</v>
      </c>
      <c r="B205">
        <v>435.71</v>
      </c>
      <c r="C205">
        <v>14.39</v>
      </c>
      <c r="D205">
        <v>4.88</v>
      </c>
      <c r="E205">
        <v>14.8</v>
      </c>
      <c r="F205">
        <v>6.89</v>
      </c>
      <c r="G205">
        <v>2.59</v>
      </c>
      <c r="H205">
        <v>9.8699999999999992</v>
      </c>
      <c r="J205">
        <v>0.75</v>
      </c>
      <c r="K205">
        <v>12.42</v>
      </c>
      <c r="L205">
        <v>4.78</v>
      </c>
      <c r="N205">
        <v>4.6100000000000003</v>
      </c>
      <c r="Q205">
        <v>5.65</v>
      </c>
      <c r="R205">
        <v>10.41</v>
      </c>
      <c r="S205">
        <v>2.34</v>
      </c>
      <c r="T205">
        <v>7.5</v>
      </c>
      <c r="U205">
        <v>15.46</v>
      </c>
      <c r="V205">
        <v>9.65</v>
      </c>
      <c r="W205">
        <v>15.83</v>
      </c>
      <c r="Y205">
        <v>2.19</v>
      </c>
      <c r="AC205">
        <v>3.37</v>
      </c>
      <c r="AD205">
        <v>13.69</v>
      </c>
      <c r="AE205">
        <v>9.67</v>
      </c>
    </row>
    <row r="206" spans="1:31">
      <c r="A206" s="1">
        <v>33910</v>
      </c>
      <c r="B206">
        <v>431.35</v>
      </c>
      <c r="C206">
        <v>13.84</v>
      </c>
      <c r="D206">
        <v>4.49</v>
      </c>
      <c r="E206">
        <v>12.95</v>
      </c>
      <c r="F206">
        <v>6.76</v>
      </c>
      <c r="G206">
        <v>2.5499999999999998</v>
      </c>
      <c r="H206">
        <v>9.77</v>
      </c>
      <c r="J206">
        <v>0.56999999999999995</v>
      </c>
      <c r="K206">
        <v>12.19</v>
      </c>
      <c r="L206">
        <v>4.68</v>
      </c>
      <c r="N206">
        <v>4.46</v>
      </c>
      <c r="Q206">
        <v>5.36</v>
      </c>
      <c r="R206">
        <v>14.11</v>
      </c>
      <c r="S206">
        <v>1.93</v>
      </c>
      <c r="T206">
        <v>7.22</v>
      </c>
      <c r="U206">
        <v>14.67</v>
      </c>
      <c r="V206">
        <v>9.6999999999999993</v>
      </c>
      <c r="W206">
        <v>16.05</v>
      </c>
      <c r="Y206">
        <v>2.39</v>
      </c>
      <c r="AC206">
        <v>3.32</v>
      </c>
      <c r="AD206">
        <v>13.76</v>
      </c>
      <c r="AE206">
        <v>9.41</v>
      </c>
    </row>
    <row r="207" spans="1:31">
      <c r="A207" s="1">
        <v>33878</v>
      </c>
      <c r="B207">
        <v>418.68</v>
      </c>
      <c r="C207">
        <v>12.61</v>
      </c>
      <c r="D207">
        <v>4.2</v>
      </c>
      <c r="E207">
        <v>13.18</v>
      </c>
      <c r="F207">
        <v>6.15</v>
      </c>
      <c r="G207">
        <v>2.27</v>
      </c>
      <c r="H207">
        <v>9.9700000000000006</v>
      </c>
      <c r="J207">
        <v>0.53</v>
      </c>
      <c r="K207">
        <v>11.38</v>
      </c>
      <c r="L207">
        <v>4.07</v>
      </c>
      <c r="N207">
        <v>4.1100000000000003</v>
      </c>
      <c r="Q207">
        <v>4.59</v>
      </c>
      <c r="R207">
        <v>13.58</v>
      </c>
      <c r="S207">
        <v>1.82</v>
      </c>
      <c r="T207">
        <v>6.62</v>
      </c>
      <c r="U207">
        <v>14.95</v>
      </c>
      <c r="V207">
        <v>9.06</v>
      </c>
      <c r="W207">
        <v>16.059999999999999</v>
      </c>
      <c r="Y207">
        <v>2.2799999999999998</v>
      </c>
      <c r="AC207">
        <v>3.26</v>
      </c>
      <c r="AD207">
        <v>13.01</v>
      </c>
      <c r="AE207">
        <v>9.57</v>
      </c>
    </row>
    <row r="208" spans="1:31">
      <c r="A208" s="1">
        <v>33848</v>
      </c>
      <c r="B208">
        <v>417.8</v>
      </c>
      <c r="C208">
        <v>10.84</v>
      </c>
      <c r="D208">
        <v>4.29</v>
      </c>
      <c r="E208">
        <v>13.46</v>
      </c>
      <c r="F208">
        <v>5.91</v>
      </c>
      <c r="G208">
        <v>2.33</v>
      </c>
      <c r="H208">
        <v>10.41</v>
      </c>
      <c r="J208">
        <v>0.45</v>
      </c>
      <c r="K208">
        <v>10.46</v>
      </c>
      <c r="L208">
        <v>4.3600000000000003</v>
      </c>
      <c r="N208">
        <v>4.1900000000000004</v>
      </c>
      <c r="Q208">
        <v>4.5</v>
      </c>
      <c r="R208">
        <v>16.399999999999999</v>
      </c>
      <c r="S208">
        <v>1.77</v>
      </c>
      <c r="T208">
        <v>6.28</v>
      </c>
      <c r="U208">
        <v>14.9</v>
      </c>
      <c r="V208">
        <v>8.77</v>
      </c>
      <c r="W208">
        <v>16</v>
      </c>
      <c r="Y208">
        <v>2.0699999999999998</v>
      </c>
      <c r="AC208">
        <v>3.03</v>
      </c>
      <c r="AD208">
        <v>12.64</v>
      </c>
      <c r="AE208">
        <v>9.98</v>
      </c>
    </row>
    <row r="209" spans="1:31">
      <c r="A209" s="1">
        <v>33819</v>
      </c>
      <c r="B209">
        <v>414.03</v>
      </c>
      <c r="C209">
        <v>11.05</v>
      </c>
      <c r="D209">
        <v>4.05</v>
      </c>
      <c r="E209">
        <v>13.64</v>
      </c>
      <c r="F209">
        <v>5.71</v>
      </c>
      <c r="G209">
        <v>2.11</v>
      </c>
      <c r="H209">
        <v>10.32</v>
      </c>
      <c r="J209">
        <v>0.39</v>
      </c>
      <c r="K209">
        <v>9.9499999999999993</v>
      </c>
      <c r="L209">
        <v>4.49</v>
      </c>
      <c r="N209">
        <v>3.93</v>
      </c>
      <c r="Q209">
        <v>4.5999999999999996</v>
      </c>
      <c r="R209">
        <v>17.59</v>
      </c>
      <c r="S209">
        <v>1.56</v>
      </c>
      <c r="T209">
        <v>6.2</v>
      </c>
      <c r="U209">
        <v>15.77</v>
      </c>
      <c r="V209">
        <v>8.39</v>
      </c>
      <c r="W209">
        <v>15.38</v>
      </c>
      <c r="Y209">
        <v>1.91</v>
      </c>
      <c r="AC209">
        <v>2.85</v>
      </c>
      <c r="AD209">
        <v>12.2</v>
      </c>
      <c r="AE209">
        <v>10.039999999999999</v>
      </c>
    </row>
    <row r="210" spans="1:31">
      <c r="A210" s="1">
        <v>33786</v>
      </c>
      <c r="B210">
        <v>424.21</v>
      </c>
      <c r="C210">
        <v>11.2</v>
      </c>
      <c r="D210">
        <v>4.46</v>
      </c>
      <c r="E210">
        <v>14.56</v>
      </c>
      <c r="F210">
        <v>6.07</v>
      </c>
      <c r="G210">
        <v>2.34</v>
      </c>
      <c r="H210">
        <v>9.9</v>
      </c>
      <c r="J210">
        <v>0.36</v>
      </c>
      <c r="K210">
        <v>10.38</v>
      </c>
      <c r="L210">
        <v>5.04</v>
      </c>
      <c r="N210">
        <v>4.07</v>
      </c>
      <c r="Q210">
        <v>5.91</v>
      </c>
      <c r="R210">
        <v>18.989999999999998</v>
      </c>
      <c r="S210">
        <v>1.61</v>
      </c>
      <c r="T210">
        <v>6.65</v>
      </c>
      <c r="U210">
        <v>15.36</v>
      </c>
      <c r="V210">
        <v>8.65</v>
      </c>
      <c r="W210">
        <v>15.49</v>
      </c>
      <c r="Y210">
        <v>1.87</v>
      </c>
      <c r="AC210">
        <v>3.03</v>
      </c>
      <c r="AD210">
        <v>11.93</v>
      </c>
      <c r="AE210">
        <v>9.81</v>
      </c>
    </row>
    <row r="211" spans="1:31">
      <c r="A211" s="1">
        <v>33756</v>
      </c>
      <c r="B211">
        <v>408.14</v>
      </c>
      <c r="C211">
        <v>11.5</v>
      </c>
      <c r="D211">
        <v>4.51</v>
      </c>
      <c r="E211">
        <v>14.51</v>
      </c>
      <c r="F211">
        <v>6.29</v>
      </c>
      <c r="G211">
        <v>2.0299999999999998</v>
      </c>
      <c r="H211">
        <v>9.3000000000000007</v>
      </c>
      <c r="J211">
        <v>0.28000000000000003</v>
      </c>
      <c r="K211">
        <v>10.41</v>
      </c>
      <c r="L211">
        <v>5.01</v>
      </c>
      <c r="N211">
        <v>4.13</v>
      </c>
      <c r="Q211">
        <v>5.54</v>
      </c>
      <c r="R211">
        <v>19.61</v>
      </c>
      <c r="S211">
        <v>1.53</v>
      </c>
      <c r="T211">
        <v>7.08</v>
      </c>
      <c r="U211">
        <v>14.67</v>
      </c>
      <c r="V211">
        <v>9.06</v>
      </c>
      <c r="W211">
        <v>15.02</v>
      </c>
      <c r="Y211">
        <v>1.8</v>
      </c>
      <c r="AC211">
        <v>2.93</v>
      </c>
      <c r="AD211">
        <v>11.48</v>
      </c>
      <c r="AE211">
        <v>9.56</v>
      </c>
    </row>
    <row r="212" spans="1:31">
      <c r="A212" s="1">
        <v>33725</v>
      </c>
      <c r="B212">
        <v>415.35</v>
      </c>
      <c r="C212">
        <v>14.29</v>
      </c>
      <c r="D212">
        <v>4.37</v>
      </c>
      <c r="E212">
        <v>15.97</v>
      </c>
      <c r="F212">
        <v>6.09</v>
      </c>
      <c r="G212">
        <v>2.0299999999999998</v>
      </c>
      <c r="H212">
        <v>9.9</v>
      </c>
      <c r="J212">
        <v>0.42</v>
      </c>
      <c r="K212">
        <v>10.95</v>
      </c>
      <c r="L212">
        <v>4.8499999999999996</v>
      </c>
      <c r="N212">
        <v>4.03</v>
      </c>
      <c r="Q212">
        <v>6.09</v>
      </c>
      <c r="R212">
        <v>18.18</v>
      </c>
      <c r="S212">
        <v>1.35</v>
      </c>
      <c r="T212">
        <v>6.91</v>
      </c>
      <c r="U212">
        <v>16.079999999999998</v>
      </c>
      <c r="V212">
        <v>9.24</v>
      </c>
      <c r="W212">
        <v>14.81</v>
      </c>
      <c r="Y212">
        <v>2.0699999999999998</v>
      </c>
      <c r="AC212">
        <v>2.88</v>
      </c>
      <c r="AD212">
        <v>11.3</v>
      </c>
      <c r="AE212">
        <v>9.3699999999999992</v>
      </c>
    </row>
    <row r="213" spans="1:31">
      <c r="A213" s="1">
        <v>33695</v>
      </c>
      <c r="B213">
        <v>414.95</v>
      </c>
      <c r="C213">
        <v>14.38</v>
      </c>
      <c r="D213">
        <v>4.32</v>
      </c>
      <c r="E213">
        <v>15.92</v>
      </c>
      <c r="F213">
        <v>6.25</v>
      </c>
      <c r="G213">
        <v>2.15</v>
      </c>
      <c r="H213">
        <v>9.56</v>
      </c>
      <c r="J213">
        <v>0.41</v>
      </c>
      <c r="K213">
        <v>10.49</v>
      </c>
      <c r="L213">
        <v>4.96</v>
      </c>
      <c r="N213">
        <v>4.04</v>
      </c>
      <c r="Q213">
        <v>6.41</v>
      </c>
      <c r="R213">
        <v>17.95</v>
      </c>
      <c r="S213">
        <v>1.44</v>
      </c>
      <c r="T213">
        <v>6.65</v>
      </c>
      <c r="U213">
        <v>15.17</v>
      </c>
      <c r="V213">
        <v>8.73</v>
      </c>
      <c r="W213">
        <v>14.4</v>
      </c>
      <c r="Y213">
        <v>1.89</v>
      </c>
      <c r="AC213">
        <v>2.97</v>
      </c>
      <c r="AD213">
        <v>11.14</v>
      </c>
      <c r="AE213">
        <v>9.16</v>
      </c>
    </row>
    <row r="214" spans="1:31">
      <c r="A214" s="1">
        <v>33665</v>
      </c>
      <c r="B214">
        <v>403.69</v>
      </c>
      <c r="C214">
        <v>13.93</v>
      </c>
      <c r="D214">
        <v>4.3899999999999997</v>
      </c>
      <c r="E214">
        <v>15.88</v>
      </c>
      <c r="F214">
        <v>5.96</v>
      </c>
      <c r="G214">
        <v>2.12</v>
      </c>
      <c r="H214">
        <v>8.76</v>
      </c>
      <c r="J214">
        <v>0.38</v>
      </c>
      <c r="K214">
        <v>10.9</v>
      </c>
      <c r="L214">
        <v>4.1500000000000004</v>
      </c>
      <c r="N214">
        <v>4</v>
      </c>
      <c r="Q214">
        <v>6.45</v>
      </c>
      <c r="R214">
        <v>16.510000000000002</v>
      </c>
      <c r="S214">
        <v>1.49</v>
      </c>
      <c r="T214">
        <v>6.2</v>
      </c>
      <c r="U214">
        <v>14.94</v>
      </c>
      <c r="V214">
        <v>7.84</v>
      </c>
      <c r="W214">
        <v>13.63</v>
      </c>
      <c r="Y214">
        <v>2.0299999999999998</v>
      </c>
      <c r="AC214">
        <v>2.79</v>
      </c>
      <c r="AD214">
        <v>11.36</v>
      </c>
      <c r="AE214">
        <v>8.36</v>
      </c>
    </row>
    <row r="215" spans="1:31">
      <c r="A215" s="1">
        <v>33637</v>
      </c>
      <c r="B215">
        <v>412.7</v>
      </c>
      <c r="C215">
        <v>16.14</v>
      </c>
      <c r="D215">
        <v>3.99</v>
      </c>
      <c r="E215">
        <v>16.64</v>
      </c>
      <c r="F215">
        <v>6.17</v>
      </c>
      <c r="G215">
        <v>2.19</v>
      </c>
      <c r="H215">
        <v>8.4499999999999993</v>
      </c>
      <c r="J215">
        <v>0.36</v>
      </c>
      <c r="K215">
        <v>11.06</v>
      </c>
      <c r="L215">
        <v>3.98</v>
      </c>
      <c r="N215">
        <v>4.12</v>
      </c>
      <c r="Q215">
        <v>5.84</v>
      </c>
      <c r="R215">
        <v>17.18</v>
      </c>
      <c r="S215">
        <v>1.71</v>
      </c>
      <c r="T215">
        <v>6.31</v>
      </c>
      <c r="U215">
        <v>14.89</v>
      </c>
      <c r="V215">
        <v>7.96</v>
      </c>
      <c r="W215">
        <v>13.98</v>
      </c>
      <c r="Y215">
        <v>2.11</v>
      </c>
      <c r="AC215">
        <v>2.88</v>
      </c>
      <c r="AD215">
        <v>11.51</v>
      </c>
      <c r="AE215">
        <v>8.7200000000000006</v>
      </c>
    </row>
    <row r="216" spans="1:31">
      <c r="A216" s="1">
        <v>33605</v>
      </c>
      <c r="B216">
        <v>408.78</v>
      </c>
      <c r="C216">
        <v>15.46</v>
      </c>
      <c r="D216">
        <v>3.92</v>
      </c>
      <c r="E216">
        <v>18.32</v>
      </c>
      <c r="F216">
        <v>5.7</v>
      </c>
      <c r="G216">
        <v>2.19</v>
      </c>
      <c r="H216">
        <v>8.61</v>
      </c>
      <c r="J216">
        <v>0.33</v>
      </c>
      <c r="K216">
        <v>9.82</v>
      </c>
      <c r="L216">
        <v>3.3</v>
      </c>
      <c r="N216">
        <v>3.94</v>
      </c>
      <c r="Q216">
        <v>4.74</v>
      </c>
      <c r="R216">
        <v>17.559999999999999</v>
      </c>
      <c r="S216">
        <v>1.61</v>
      </c>
      <c r="T216">
        <v>5.25</v>
      </c>
      <c r="U216">
        <v>14.11</v>
      </c>
      <c r="V216">
        <v>8.5299999999999994</v>
      </c>
      <c r="W216">
        <v>13.85</v>
      </c>
      <c r="Y216">
        <v>2.06</v>
      </c>
      <c r="AC216">
        <v>2.62</v>
      </c>
      <c r="AD216">
        <v>11.48</v>
      </c>
      <c r="AE216">
        <v>8.7899999999999991</v>
      </c>
    </row>
    <row r="217" spans="1:31">
      <c r="A217" s="1">
        <v>33574</v>
      </c>
      <c r="B217">
        <v>417.09</v>
      </c>
      <c r="C217">
        <v>13.46</v>
      </c>
      <c r="D217">
        <v>3.89</v>
      </c>
      <c r="E217">
        <v>17.190000000000001</v>
      </c>
      <c r="F217">
        <v>5.28</v>
      </c>
      <c r="G217">
        <v>2.0699999999999998</v>
      </c>
      <c r="H217">
        <v>9.34</v>
      </c>
      <c r="J217">
        <v>0.27</v>
      </c>
      <c r="K217">
        <v>8.2200000000000006</v>
      </c>
      <c r="L217">
        <v>3.01</v>
      </c>
      <c r="N217">
        <v>4.01</v>
      </c>
      <c r="Q217">
        <v>4.5599999999999996</v>
      </c>
      <c r="R217">
        <v>17.37</v>
      </c>
      <c r="S217">
        <v>1.32</v>
      </c>
      <c r="T217">
        <v>3.99</v>
      </c>
      <c r="U217">
        <v>14.62</v>
      </c>
      <c r="V217">
        <v>7.46</v>
      </c>
      <c r="W217">
        <v>14.5</v>
      </c>
      <c r="Y217">
        <v>1.9</v>
      </c>
      <c r="AC217">
        <v>2.78</v>
      </c>
      <c r="AD217">
        <v>12.55</v>
      </c>
      <c r="AE217">
        <v>9.19</v>
      </c>
    </row>
    <row r="218" spans="1:31">
      <c r="A218" s="1">
        <v>33543</v>
      </c>
      <c r="B218">
        <v>375.22</v>
      </c>
      <c r="C218">
        <v>12.11</v>
      </c>
      <c r="D218">
        <v>3.57</v>
      </c>
      <c r="E218">
        <v>15.93</v>
      </c>
      <c r="F218">
        <v>4.42</v>
      </c>
      <c r="G218">
        <v>1.71</v>
      </c>
      <c r="H218">
        <v>9.0399999999999991</v>
      </c>
      <c r="J218">
        <v>0.24</v>
      </c>
      <c r="K218">
        <v>7.52</v>
      </c>
      <c r="L218">
        <v>2.57</v>
      </c>
      <c r="N218">
        <v>3.36</v>
      </c>
      <c r="Q218">
        <v>3.84</v>
      </c>
      <c r="R218">
        <v>18.05</v>
      </c>
      <c r="S218">
        <v>1.1000000000000001</v>
      </c>
      <c r="T218">
        <v>3.9</v>
      </c>
      <c r="U218">
        <v>12.63</v>
      </c>
      <c r="V218">
        <v>6.6</v>
      </c>
      <c r="W218">
        <v>13.21</v>
      </c>
      <c r="Y218">
        <v>1.66</v>
      </c>
      <c r="AC218">
        <v>2.2799999999999998</v>
      </c>
      <c r="AD218">
        <v>10.41</v>
      </c>
      <c r="AE218">
        <v>8.85</v>
      </c>
    </row>
    <row r="219" spans="1:31">
      <c r="A219" s="1">
        <v>33512</v>
      </c>
      <c r="B219">
        <v>392.45</v>
      </c>
      <c r="C219">
        <v>12.26</v>
      </c>
      <c r="D219">
        <v>3.57</v>
      </c>
      <c r="E219">
        <v>17.64</v>
      </c>
      <c r="F219">
        <v>4.8</v>
      </c>
      <c r="G219">
        <v>1.91</v>
      </c>
      <c r="H219">
        <v>10.01</v>
      </c>
      <c r="J219">
        <v>0.26</v>
      </c>
      <c r="K219">
        <v>8.5299999999999994</v>
      </c>
      <c r="L219">
        <v>2.9</v>
      </c>
      <c r="N219">
        <v>3.58</v>
      </c>
      <c r="Q219">
        <v>4.0199999999999996</v>
      </c>
      <c r="R219">
        <v>18.940000000000001</v>
      </c>
      <c r="S219">
        <v>1.0900000000000001</v>
      </c>
      <c r="T219">
        <v>4.57</v>
      </c>
      <c r="U219">
        <v>12.09</v>
      </c>
      <c r="V219">
        <v>6.8</v>
      </c>
      <c r="W219">
        <v>13.73</v>
      </c>
      <c r="Y219">
        <v>1.61</v>
      </c>
      <c r="AC219">
        <v>2.5499999999999998</v>
      </c>
      <c r="AD219">
        <v>9.85</v>
      </c>
      <c r="AE219">
        <v>9.11</v>
      </c>
    </row>
    <row r="220" spans="1:31">
      <c r="A220" s="1">
        <v>33484</v>
      </c>
      <c r="B220">
        <v>387.86</v>
      </c>
      <c r="C220">
        <v>11.79</v>
      </c>
      <c r="D220">
        <v>4.8099999999999996</v>
      </c>
      <c r="E220">
        <v>18.18</v>
      </c>
      <c r="F220">
        <v>4.58</v>
      </c>
      <c r="G220">
        <v>1.86</v>
      </c>
      <c r="H220">
        <v>9.84</v>
      </c>
      <c r="J220">
        <v>0.35</v>
      </c>
      <c r="K220">
        <v>8.17</v>
      </c>
      <c r="L220">
        <v>3.16</v>
      </c>
      <c r="N220">
        <v>3.6</v>
      </c>
      <c r="Q220">
        <v>3.95</v>
      </c>
      <c r="R220">
        <v>19.97</v>
      </c>
      <c r="S220">
        <v>1.1399999999999999</v>
      </c>
      <c r="T220">
        <v>4.6900000000000004</v>
      </c>
      <c r="U220">
        <v>11.71</v>
      </c>
      <c r="V220">
        <v>6.85</v>
      </c>
      <c r="W220">
        <v>13.6</v>
      </c>
      <c r="Y220">
        <v>1.52</v>
      </c>
      <c r="AC220">
        <v>2.5299999999999998</v>
      </c>
      <c r="AD220">
        <v>10.17</v>
      </c>
      <c r="AE220">
        <v>8.8800000000000008</v>
      </c>
    </row>
    <row r="221" spans="1:31">
      <c r="A221" s="1">
        <v>33451</v>
      </c>
      <c r="B221">
        <v>395.43</v>
      </c>
      <c r="C221">
        <v>12.62</v>
      </c>
      <c r="D221">
        <v>4.93</v>
      </c>
      <c r="E221">
        <v>17.82</v>
      </c>
      <c r="F221">
        <v>4.96</v>
      </c>
      <c r="G221">
        <v>1.76</v>
      </c>
      <c r="H221">
        <v>9.61</v>
      </c>
      <c r="J221">
        <v>0.34</v>
      </c>
      <c r="K221">
        <v>8.51</v>
      </c>
      <c r="L221">
        <v>3.28</v>
      </c>
      <c r="N221">
        <v>3.86</v>
      </c>
      <c r="Q221">
        <v>4.2</v>
      </c>
      <c r="R221">
        <v>18.670000000000002</v>
      </c>
      <c r="S221">
        <v>1.33</v>
      </c>
      <c r="T221">
        <v>4.8499999999999996</v>
      </c>
      <c r="U221">
        <v>11.89</v>
      </c>
      <c r="V221">
        <v>6.38</v>
      </c>
      <c r="W221">
        <v>13.11</v>
      </c>
      <c r="Y221">
        <v>1.46</v>
      </c>
      <c r="AC221">
        <v>2.41</v>
      </c>
      <c r="AD221">
        <v>10.78</v>
      </c>
      <c r="AE221">
        <v>8.6999999999999993</v>
      </c>
    </row>
    <row r="222" spans="1:31">
      <c r="A222" s="1">
        <v>33420</v>
      </c>
      <c r="B222">
        <v>387.81</v>
      </c>
      <c r="C222">
        <v>10.99</v>
      </c>
      <c r="D222">
        <v>4.72</v>
      </c>
      <c r="E222">
        <v>16.52</v>
      </c>
      <c r="F222">
        <v>4.42</v>
      </c>
      <c r="G222">
        <v>1.65</v>
      </c>
      <c r="H222">
        <v>9.5399999999999991</v>
      </c>
      <c r="J222">
        <v>0.3</v>
      </c>
      <c r="K222">
        <v>8.66</v>
      </c>
      <c r="L222">
        <v>3.53</v>
      </c>
      <c r="N222">
        <v>3.78</v>
      </c>
      <c r="Q222">
        <v>4.2699999999999996</v>
      </c>
      <c r="R222">
        <v>19.28</v>
      </c>
      <c r="S222">
        <v>1.26</v>
      </c>
      <c r="T222">
        <v>4.6900000000000004</v>
      </c>
      <c r="U222">
        <v>10.87</v>
      </c>
      <c r="V222">
        <v>6.39</v>
      </c>
      <c r="W222">
        <v>13.12</v>
      </c>
      <c r="Y222">
        <v>1.26</v>
      </c>
      <c r="AC222">
        <v>2.3199999999999998</v>
      </c>
      <c r="AD222">
        <v>10.130000000000001</v>
      </c>
      <c r="AE222">
        <v>8.76</v>
      </c>
    </row>
    <row r="223" spans="1:31">
      <c r="A223" s="1">
        <v>33392</v>
      </c>
      <c r="B223">
        <v>371.16</v>
      </c>
      <c r="C223">
        <v>9.86</v>
      </c>
      <c r="D223">
        <v>4.18</v>
      </c>
      <c r="E223">
        <v>16.3</v>
      </c>
      <c r="F223">
        <v>4.55</v>
      </c>
      <c r="G223">
        <v>1.45</v>
      </c>
      <c r="H223">
        <v>9.31</v>
      </c>
      <c r="J223">
        <v>0.26</v>
      </c>
      <c r="K223">
        <v>7.98</v>
      </c>
      <c r="L223">
        <v>3.75</v>
      </c>
      <c r="N223">
        <v>3.82</v>
      </c>
      <c r="Q223">
        <v>4.04</v>
      </c>
      <c r="R223">
        <v>18.5</v>
      </c>
      <c r="S223">
        <v>1.25</v>
      </c>
      <c r="T223">
        <v>3.91</v>
      </c>
      <c r="U223">
        <v>9.85</v>
      </c>
      <c r="V223">
        <v>6.41</v>
      </c>
      <c r="W223">
        <v>14</v>
      </c>
      <c r="Y223">
        <v>1.17</v>
      </c>
      <c r="AC223">
        <v>2.06</v>
      </c>
      <c r="AD223">
        <v>9.09</v>
      </c>
      <c r="AE223">
        <v>8.58</v>
      </c>
    </row>
    <row r="224" spans="1:31">
      <c r="A224" s="1">
        <v>33359</v>
      </c>
      <c r="B224">
        <v>389.83</v>
      </c>
      <c r="C224">
        <v>11.17</v>
      </c>
      <c r="D224">
        <v>4.71</v>
      </c>
      <c r="E224">
        <v>17.46</v>
      </c>
      <c r="F224">
        <v>5.32</v>
      </c>
      <c r="G224">
        <v>1.65</v>
      </c>
      <c r="H224">
        <v>9.7799999999999994</v>
      </c>
      <c r="J224">
        <v>0.26</v>
      </c>
      <c r="K224">
        <v>8.3000000000000007</v>
      </c>
      <c r="L224">
        <v>3.84</v>
      </c>
      <c r="N224">
        <v>3.98</v>
      </c>
      <c r="Q224">
        <v>4.3</v>
      </c>
      <c r="R224">
        <v>20.21</v>
      </c>
      <c r="S224">
        <v>1.5</v>
      </c>
      <c r="T224">
        <v>3.87</v>
      </c>
      <c r="U224">
        <v>10.31</v>
      </c>
      <c r="V224">
        <v>6.83</v>
      </c>
      <c r="W224">
        <v>14.24</v>
      </c>
      <c r="Y224">
        <v>1.25</v>
      </c>
      <c r="AC224">
        <v>2.17</v>
      </c>
      <c r="AD224">
        <v>9.11</v>
      </c>
      <c r="AE224">
        <v>8.6</v>
      </c>
    </row>
    <row r="225" spans="1:31">
      <c r="A225" s="1">
        <v>33329</v>
      </c>
      <c r="B225">
        <v>375.34</v>
      </c>
      <c r="C225">
        <v>13.03</v>
      </c>
      <c r="D225">
        <v>4.5999999999999996</v>
      </c>
      <c r="E225">
        <v>16.21</v>
      </c>
      <c r="F225">
        <v>4.6500000000000004</v>
      </c>
      <c r="G225">
        <v>1.53</v>
      </c>
      <c r="H225">
        <v>10.24</v>
      </c>
      <c r="J225">
        <v>0.24</v>
      </c>
      <c r="K225">
        <v>8.24</v>
      </c>
      <c r="L225">
        <v>3.38</v>
      </c>
      <c r="N225">
        <v>3.62</v>
      </c>
      <c r="Q225">
        <v>4.0599999999999996</v>
      </c>
      <c r="R225">
        <v>19.39</v>
      </c>
      <c r="S225">
        <v>1.33</v>
      </c>
      <c r="T225">
        <v>3.71</v>
      </c>
      <c r="U225">
        <v>9.5</v>
      </c>
      <c r="V225">
        <v>6.52</v>
      </c>
      <c r="W225">
        <v>13.21</v>
      </c>
      <c r="Y225">
        <v>1.1299999999999999</v>
      </c>
      <c r="AC225">
        <v>1.96</v>
      </c>
      <c r="AD225">
        <v>8.61</v>
      </c>
      <c r="AE225">
        <v>8.68</v>
      </c>
    </row>
    <row r="226" spans="1:31">
      <c r="A226" s="1">
        <v>33298</v>
      </c>
      <c r="B226">
        <v>375.22</v>
      </c>
      <c r="C226">
        <v>16.11</v>
      </c>
      <c r="D226">
        <v>5.27</v>
      </c>
      <c r="E226">
        <v>16.649999999999999</v>
      </c>
      <c r="F226">
        <v>4.37</v>
      </c>
      <c r="G226">
        <v>1.58</v>
      </c>
      <c r="H226">
        <v>10.08</v>
      </c>
      <c r="J226">
        <v>0.3</v>
      </c>
      <c r="K226">
        <v>8.51</v>
      </c>
      <c r="L226">
        <v>3.33</v>
      </c>
      <c r="N226">
        <v>3.57</v>
      </c>
      <c r="Q226">
        <v>3.97</v>
      </c>
      <c r="R226">
        <v>21.43</v>
      </c>
      <c r="S226">
        <v>1.26</v>
      </c>
      <c r="T226">
        <v>3.15</v>
      </c>
      <c r="U226">
        <v>9.77</v>
      </c>
      <c r="V226">
        <v>6.76</v>
      </c>
      <c r="W226">
        <v>13.12</v>
      </c>
      <c r="Y226">
        <v>1.21</v>
      </c>
      <c r="AC226">
        <v>1.91</v>
      </c>
      <c r="AD226">
        <v>8.23</v>
      </c>
      <c r="AE226">
        <v>8.5399999999999991</v>
      </c>
    </row>
    <row r="227" spans="1:31">
      <c r="A227" s="1">
        <v>33270</v>
      </c>
      <c r="B227">
        <v>367.07</v>
      </c>
      <c r="C227">
        <v>13.57</v>
      </c>
      <c r="D227">
        <v>4.38</v>
      </c>
      <c r="E227">
        <v>17.100000000000001</v>
      </c>
      <c r="F227">
        <v>3.65</v>
      </c>
      <c r="G227">
        <v>1.6</v>
      </c>
      <c r="H227">
        <v>9.85</v>
      </c>
      <c r="J227">
        <v>0.26</v>
      </c>
      <c r="K227">
        <v>8.82</v>
      </c>
      <c r="L227">
        <v>3.36</v>
      </c>
      <c r="N227">
        <v>3.48</v>
      </c>
      <c r="Q227">
        <v>3.69</v>
      </c>
      <c r="R227">
        <v>24.23</v>
      </c>
      <c r="S227">
        <v>1.28</v>
      </c>
      <c r="T227">
        <v>2.95</v>
      </c>
      <c r="U227">
        <v>9.39</v>
      </c>
      <c r="V227">
        <v>6.14</v>
      </c>
      <c r="W227">
        <v>13.12</v>
      </c>
      <c r="Y227">
        <v>1.18</v>
      </c>
      <c r="AC227">
        <v>1.87</v>
      </c>
      <c r="AD227">
        <v>7.51</v>
      </c>
      <c r="AE227">
        <v>8.0399999999999991</v>
      </c>
    </row>
    <row r="228" spans="1:31">
      <c r="A228" s="1">
        <v>33240</v>
      </c>
      <c r="B228">
        <v>343.93</v>
      </c>
      <c r="C228">
        <v>13.12</v>
      </c>
      <c r="D228">
        <v>4.1500000000000004</v>
      </c>
      <c r="E228">
        <v>17.41</v>
      </c>
      <c r="F228">
        <v>3.5</v>
      </c>
      <c r="G228">
        <v>1.37</v>
      </c>
      <c r="H228">
        <v>9.24</v>
      </c>
      <c r="J228">
        <v>0.24</v>
      </c>
      <c r="K228">
        <v>7.74</v>
      </c>
      <c r="L228">
        <v>2.88</v>
      </c>
      <c r="N228">
        <v>3.25</v>
      </c>
      <c r="Q228">
        <v>3.08</v>
      </c>
      <c r="R228">
        <v>23.63</v>
      </c>
      <c r="S228">
        <v>1.23</v>
      </c>
      <c r="T228">
        <v>2.34</v>
      </c>
      <c r="U228">
        <v>8.74</v>
      </c>
      <c r="V228">
        <v>5.53</v>
      </c>
      <c r="W228">
        <v>12.47</v>
      </c>
      <c r="Y228">
        <v>1.1200000000000001</v>
      </c>
      <c r="AC228">
        <v>1.65</v>
      </c>
      <c r="AD228">
        <v>7.01</v>
      </c>
      <c r="AE228">
        <v>7.44</v>
      </c>
    </row>
    <row r="229" spans="1:31">
      <c r="A229" s="1">
        <v>33210</v>
      </c>
      <c r="B229">
        <v>330.22</v>
      </c>
      <c r="C229">
        <v>10.17</v>
      </c>
      <c r="D229">
        <v>3.76</v>
      </c>
      <c r="E229">
        <v>16</v>
      </c>
      <c r="F229">
        <v>2.85</v>
      </c>
      <c r="G229">
        <v>1.18</v>
      </c>
      <c r="H229">
        <v>9.4</v>
      </c>
      <c r="J229">
        <v>0.19</v>
      </c>
      <c r="K229">
        <v>7.24</v>
      </c>
      <c r="L229">
        <v>2.66</v>
      </c>
      <c r="N229">
        <v>2.92</v>
      </c>
      <c r="Q229">
        <v>2.52</v>
      </c>
      <c r="R229">
        <v>21.07</v>
      </c>
      <c r="S229">
        <v>1.04</v>
      </c>
      <c r="T229">
        <v>1.92</v>
      </c>
      <c r="U229">
        <v>8.33</v>
      </c>
      <c r="V229">
        <v>5.65</v>
      </c>
      <c r="W229">
        <v>12.6</v>
      </c>
      <c r="Y229">
        <v>0.86</v>
      </c>
      <c r="AC229">
        <v>1.53</v>
      </c>
      <c r="AD229">
        <v>6.42</v>
      </c>
      <c r="AE229">
        <v>7.45</v>
      </c>
    </row>
    <row r="230" spans="1:31">
      <c r="A230" s="1">
        <v>33178</v>
      </c>
      <c r="B230">
        <v>322.22000000000003</v>
      </c>
      <c r="C230">
        <v>8.69</v>
      </c>
      <c r="D230">
        <v>3.7</v>
      </c>
      <c r="E230">
        <v>15.61</v>
      </c>
      <c r="F230">
        <v>2.95</v>
      </c>
      <c r="G230">
        <v>1.17</v>
      </c>
      <c r="H230">
        <v>9.0500000000000007</v>
      </c>
      <c r="J230">
        <v>0.14000000000000001</v>
      </c>
      <c r="K230">
        <v>7.11</v>
      </c>
      <c r="L230">
        <v>2.74</v>
      </c>
      <c r="N230">
        <v>2.76</v>
      </c>
      <c r="Q230">
        <v>2.37</v>
      </c>
      <c r="R230">
        <v>21.18</v>
      </c>
      <c r="S230">
        <v>1.01</v>
      </c>
      <c r="T230">
        <v>1.99</v>
      </c>
      <c r="U230">
        <v>8.2899999999999991</v>
      </c>
      <c r="V230">
        <v>5.46</v>
      </c>
      <c r="W230">
        <v>11.94</v>
      </c>
      <c r="Y230">
        <v>0.82</v>
      </c>
      <c r="AC230">
        <v>1.35</v>
      </c>
      <c r="AD230">
        <v>6.39</v>
      </c>
      <c r="AE230">
        <v>7.29</v>
      </c>
    </row>
    <row r="231" spans="1:31">
      <c r="A231" s="1">
        <v>33147</v>
      </c>
      <c r="B231">
        <v>304</v>
      </c>
      <c r="C231">
        <v>7.25</v>
      </c>
      <c r="D231">
        <v>3.41</v>
      </c>
      <c r="E231">
        <v>15.69</v>
      </c>
      <c r="F231">
        <v>2.12</v>
      </c>
      <c r="G231">
        <v>0.94</v>
      </c>
      <c r="H231">
        <v>8.7200000000000006</v>
      </c>
      <c r="J231">
        <v>0.11</v>
      </c>
      <c r="K231">
        <v>6.5</v>
      </c>
      <c r="L231">
        <v>2.78</v>
      </c>
      <c r="N231">
        <v>2.62</v>
      </c>
      <c r="Q231">
        <v>2.0499999999999998</v>
      </c>
      <c r="R231">
        <v>19.45</v>
      </c>
      <c r="S231">
        <v>0.9</v>
      </c>
      <c r="T231">
        <v>1.77</v>
      </c>
      <c r="U231">
        <v>8.01</v>
      </c>
      <c r="V231">
        <v>4.8899999999999997</v>
      </c>
      <c r="W231">
        <v>11.5</v>
      </c>
      <c r="Y231">
        <v>0.73</v>
      </c>
      <c r="AC231">
        <v>1.1000000000000001</v>
      </c>
      <c r="AD231">
        <v>5.67</v>
      </c>
      <c r="AE231">
        <v>6.96</v>
      </c>
    </row>
    <row r="232" spans="1:31">
      <c r="A232" s="1">
        <v>33120</v>
      </c>
      <c r="B232">
        <v>306.05</v>
      </c>
      <c r="C232">
        <v>6.83</v>
      </c>
      <c r="D232">
        <v>3.77</v>
      </c>
      <c r="E232">
        <v>14.6</v>
      </c>
      <c r="F232">
        <v>2.62</v>
      </c>
      <c r="G232">
        <v>1.05</v>
      </c>
      <c r="H232">
        <v>9.4700000000000006</v>
      </c>
      <c r="J232">
        <v>0.09</v>
      </c>
      <c r="K232">
        <v>6.46</v>
      </c>
      <c r="L232">
        <v>3.02</v>
      </c>
      <c r="N232">
        <v>2.75</v>
      </c>
      <c r="Q232">
        <v>2.64</v>
      </c>
      <c r="R232">
        <v>19.61</v>
      </c>
      <c r="S232">
        <v>0.89</v>
      </c>
      <c r="T232">
        <v>2.72</v>
      </c>
      <c r="U232">
        <v>7.05</v>
      </c>
      <c r="V232">
        <v>5.03</v>
      </c>
      <c r="W232">
        <v>11.23</v>
      </c>
      <c r="Y232">
        <v>0.72</v>
      </c>
      <c r="AC232">
        <v>1.08</v>
      </c>
      <c r="AD232">
        <v>5.78</v>
      </c>
      <c r="AE232">
        <v>6.96</v>
      </c>
    </row>
    <row r="233" spans="1:31">
      <c r="A233" s="1">
        <v>33086</v>
      </c>
      <c r="B233">
        <v>322.56</v>
      </c>
      <c r="C233">
        <v>8.7200000000000006</v>
      </c>
      <c r="D233">
        <v>4.3099999999999996</v>
      </c>
      <c r="E233">
        <v>16.920000000000002</v>
      </c>
      <c r="F233">
        <v>4</v>
      </c>
      <c r="G233">
        <v>1.43</v>
      </c>
      <c r="H233">
        <v>9.7100000000000009</v>
      </c>
      <c r="J233">
        <v>0.12</v>
      </c>
      <c r="K233">
        <v>7.3</v>
      </c>
      <c r="L233">
        <v>3.41</v>
      </c>
      <c r="N233">
        <v>3.1</v>
      </c>
      <c r="Q233">
        <v>2.74</v>
      </c>
      <c r="R233">
        <v>18.78</v>
      </c>
      <c r="S233">
        <v>0.9</v>
      </c>
      <c r="T233">
        <v>3.68</v>
      </c>
      <c r="U233">
        <v>7.5</v>
      </c>
      <c r="V233">
        <v>5.39</v>
      </c>
      <c r="W233">
        <v>11.47</v>
      </c>
      <c r="Y233">
        <v>0.7</v>
      </c>
      <c r="AC233">
        <v>1.29</v>
      </c>
      <c r="AD233">
        <v>6.04</v>
      </c>
      <c r="AE233">
        <v>7.1</v>
      </c>
    </row>
    <row r="234" spans="1:31">
      <c r="A234" s="1">
        <v>33056</v>
      </c>
      <c r="B234">
        <v>356.15</v>
      </c>
      <c r="C234">
        <v>9.8699999999999992</v>
      </c>
      <c r="D234">
        <v>5.2</v>
      </c>
      <c r="E234">
        <v>20.16</v>
      </c>
      <c r="F234">
        <v>4.3600000000000003</v>
      </c>
      <c r="G234">
        <v>1.66</v>
      </c>
      <c r="H234">
        <v>10.16</v>
      </c>
      <c r="J234">
        <v>0.12</v>
      </c>
      <c r="K234">
        <v>8.3800000000000008</v>
      </c>
      <c r="L234">
        <v>4.05</v>
      </c>
      <c r="N234">
        <v>3.58</v>
      </c>
      <c r="Q234">
        <v>3.39</v>
      </c>
      <c r="R234">
        <v>20.32</v>
      </c>
      <c r="S234">
        <v>1.2</v>
      </c>
      <c r="T234">
        <v>3.91</v>
      </c>
      <c r="U234">
        <v>8.06</v>
      </c>
      <c r="V234">
        <v>6.05</v>
      </c>
      <c r="W234">
        <v>13.04</v>
      </c>
      <c r="Y234">
        <v>0.76</v>
      </c>
      <c r="AC234">
        <v>1.42</v>
      </c>
      <c r="AD234">
        <v>6.64</v>
      </c>
      <c r="AE234">
        <v>7.29</v>
      </c>
    </row>
    <row r="235" spans="1:31">
      <c r="A235" s="1">
        <v>33025</v>
      </c>
      <c r="B235">
        <v>358.02</v>
      </c>
      <c r="C235">
        <v>10.52</v>
      </c>
      <c r="D235">
        <v>5.49</v>
      </c>
      <c r="E235">
        <v>20.420000000000002</v>
      </c>
      <c r="F235">
        <v>4.55</v>
      </c>
      <c r="G235">
        <v>1.75</v>
      </c>
      <c r="H235">
        <v>8.92</v>
      </c>
      <c r="J235">
        <v>0.13</v>
      </c>
      <c r="K235">
        <v>9.1300000000000008</v>
      </c>
      <c r="L235">
        <v>4.2</v>
      </c>
      <c r="N235">
        <v>3.46</v>
      </c>
      <c r="Q235">
        <v>3.72</v>
      </c>
      <c r="R235">
        <v>21.42</v>
      </c>
      <c r="S235">
        <v>1.26</v>
      </c>
      <c r="T235">
        <v>4.34</v>
      </c>
      <c r="U235">
        <v>7.88</v>
      </c>
      <c r="V235">
        <v>6.85</v>
      </c>
      <c r="W235">
        <v>12.5</v>
      </c>
      <c r="Y235">
        <v>0.87</v>
      </c>
      <c r="AC235">
        <v>1.56</v>
      </c>
      <c r="AD235">
        <v>6.6</v>
      </c>
      <c r="AE235">
        <v>6.73</v>
      </c>
    </row>
    <row r="236" spans="1:31">
      <c r="A236" s="1">
        <v>32994</v>
      </c>
      <c r="B236">
        <v>361.23</v>
      </c>
      <c r="C236">
        <v>9.69</v>
      </c>
      <c r="D236">
        <v>5.18</v>
      </c>
      <c r="E236">
        <v>19.170000000000002</v>
      </c>
      <c r="F236">
        <v>4.7</v>
      </c>
      <c r="G236">
        <v>1.67</v>
      </c>
      <c r="H236">
        <v>8.8699999999999992</v>
      </c>
      <c r="J236">
        <v>0.11</v>
      </c>
      <c r="K236">
        <v>9.18</v>
      </c>
      <c r="L236">
        <v>4.43</v>
      </c>
      <c r="N236">
        <v>3.44</v>
      </c>
      <c r="Q236">
        <v>3.75</v>
      </c>
      <c r="R236">
        <v>21.87</v>
      </c>
      <c r="S236">
        <v>1.3</v>
      </c>
      <c r="T236">
        <v>4.54</v>
      </c>
      <c r="U236">
        <v>7.98</v>
      </c>
      <c r="V236">
        <v>6.68</v>
      </c>
      <c r="W236">
        <v>11.92</v>
      </c>
      <c r="Y236">
        <v>0.83</v>
      </c>
      <c r="AC236">
        <v>1.6</v>
      </c>
      <c r="AD236">
        <v>5.96</v>
      </c>
      <c r="AE236">
        <v>6.74</v>
      </c>
    </row>
    <row r="237" spans="1:31">
      <c r="A237" s="1">
        <v>32965</v>
      </c>
      <c r="B237">
        <v>330.8</v>
      </c>
      <c r="C237">
        <v>9.23</v>
      </c>
      <c r="D237">
        <v>4.8099999999999996</v>
      </c>
      <c r="E237">
        <v>16.149999999999999</v>
      </c>
      <c r="F237">
        <v>4.57</v>
      </c>
      <c r="G237">
        <v>1.47</v>
      </c>
      <c r="H237">
        <v>8.26</v>
      </c>
      <c r="J237">
        <v>0.09</v>
      </c>
      <c r="K237">
        <v>7.87</v>
      </c>
      <c r="L237">
        <v>4.2300000000000004</v>
      </c>
      <c r="N237">
        <v>3.18</v>
      </c>
      <c r="Q237">
        <v>3.41</v>
      </c>
      <c r="R237">
        <v>19.649999999999999</v>
      </c>
      <c r="S237">
        <v>1.06</v>
      </c>
      <c r="T237">
        <v>3.88</v>
      </c>
      <c r="U237">
        <v>6.74</v>
      </c>
      <c r="V237">
        <v>5.82</v>
      </c>
      <c r="W237">
        <v>11.35</v>
      </c>
      <c r="Y237">
        <v>0.66</v>
      </c>
      <c r="AC237">
        <v>1.29</v>
      </c>
      <c r="AD237">
        <v>5.25</v>
      </c>
      <c r="AE237">
        <v>6.28</v>
      </c>
    </row>
    <row r="238" spans="1:31">
      <c r="A238" s="1">
        <v>32933</v>
      </c>
      <c r="B238">
        <v>339.94</v>
      </c>
      <c r="C238">
        <v>9.43</v>
      </c>
      <c r="D238">
        <v>4.5199999999999996</v>
      </c>
      <c r="E238">
        <v>16.61</v>
      </c>
      <c r="F238">
        <v>4.66</v>
      </c>
      <c r="G238">
        <v>1.41</v>
      </c>
      <c r="H238">
        <v>8.4700000000000006</v>
      </c>
      <c r="J238">
        <v>0.08</v>
      </c>
      <c r="K238">
        <v>7.9</v>
      </c>
      <c r="L238">
        <v>4.46</v>
      </c>
      <c r="N238">
        <v>3.19</v>
      </c>
      <c r="Q238">
        <v>3.59</v>
      </c>
      <c r="R238">
        <v>19.13</v>
      </c>
      <c r="S238">
        <v>1.1200000000000001</v>
      </c>
      <c r="T238">
        <v>3.88</v>
      </c>
      <c r="U238">
        <v>6.61</v>
      </c>
      <c r="V238">
        <v>6.11</v>
      </c>
      <c r="W238">
        <v>11.64</v>
      </c>
      <c r="Y238">
        <v>0.63</v>
      </c>
      <c r="AC238">
        <v>1.4</v>
      </c>
      <c r="AD238">
        <v>5</v>
      </c>
      <c r="AE238">
        <v>6.41</v>
      </c>
    </row>
    <row r="239" spans="1:31">
      <c r="A239" s="1">
        <v>32905</v>
      </c>
      <c r="B239">
        <v>331.89</v>
      </c>
      <c r="C239">
        <v>7.97</v>
      </c>
      <c r="D239">
        <v>5.1100000000000003</v>
      </c>
      <c r="E239">
        <v>14.79</v>
      </c>
      <c r="F239">
        <v>5.35</v>
      </c>
      <c r="G239">
        <v>1.37</v>
      </c>
      <c r="H239">
        <v>8.42</v>
      </c>
      <c r="J239">
        <v>7.0000000000000007E-2</v>
      </c>
      <c r="K239">
        <v>7.78</v>
      </c>
      <c r="L239">
        <v>4.34</v>
      </c>
      <c r="N239">
        <v>3.06</v>
      </c>
      <c r="Q239">
        <v>3.38</v>
      </c>
      <c r="R239">
        <v>18.72</v>
      </c>
      <c r="S239">
        <v>1.08</v>
      </c>
      <c r="T239">
        <v>4.1500000000000004</v>
      </c>
      <c r="U239">
        <v>6.2</v>
      </c>
      <c r="V239">
        <v>6.06</v>
      </c>
      <c r="W239">
        <v>11.46</v>
      </c>
      <c r="Y239">
        <v>0.56000000000000005</v>
      </c>
      <c r="AC239">
        <v>1.38</v>
      </c>
      <c r="AD239">
        <v>4.6500000000000004</v>
      </c>
      <c r="AE239">
        <v>6.52</v>
      </c>
    </row>
    <row r="240" spans="1:31">
      <c r="A240" s="1">
        <v>32875</v>
      </c>
      <c r="B240">
        <v>329.08</v>
      </c>
      <c r="C240">
        <v>7.94</v>
      </c>
      <c r="D240">
        <v>5.23</v>
      </c>
      <c r="E240">
        <v>13.65</v>
      </c>
      <c r="F240">
        <v>5.01</v>
      </c>
      <c r="G240">
        <v>1.34</v>
      </c>
      <c r="H240">
        <v>8.3000000000000007</v>
      </c>
      <c r="J240">
        <v>0.05</v>
      </c>
      <c r="K240">
        <v>7.4</v>
      </c>
      <c r="L240">
        <v>4.07</v>
      </c>
      <c r="N240">
        <v>3.07</v>
      </c>
      <c r="Q240">
        <v>3.49</v>
      </c>
      <c r="R240">
        <v>17.559999999999999</v>
      </c>
      <c r="S240">
        <v>1.06</v>
      </c>
      <c r="T240">
        <v>4.17</v>
      </c>
      <c r="U240">
        <v>6.05</v>
      </c>
      <c r="V240">
        <v>6.26</v>
      </c>
      <c r="W240">
        <v>11.07</v>
      </c>
      <c r="Y240">
        <v>0.53</v>
      </c>
      <c r="AC240">
        <v>1.47</v>
      </c>
      <c r="AD240">
        <v>4.5</v>
      </c>
      <c r="AE240">
        <v>6.44</v>
      </c>
    </row>
    <row r="241" spans="1:31">
      <c r="A241" s="1">
        <v>32843</v>
      </c>
      <c r="B241">
        <v>353.4</v>
      </c>
      <c r="C241">
        <v>8.23</v>
      </c>
      <c r="D241">
        <v>6.13</v>
      </c>
      <c r="E241">
        <v>13.68</v>
      </c>
      <c r="F241">
        <v>5.52</v>
      </c>
      <c r="G241">
        <v>1.45</v>
      </c>
      <c r="H241">
        <v>8.41</v>
      </c>
      <c r="J241">
        <v>0.06</v>
      </c>
      <c r="K241">
        <v>7.95</v>
      </c>
      <c r="L241">
        <v>4.05</v>
      </c>
      <c r="N241">
        <v>3.18</v>
      </c>
      <c r="Q241">
        <v>3.7</v>
      </c>
      <c r="R241">
        <v>16.760000000000002</v>
      </c>
      <c r="S241">
        <v>0.93</v>
      </c>
      <c r="T241">
        <v>4.83</v>
      </c>
      <c r="U241">
        <v>6.79</v>
      </c>
      <c r="V241">
        <v>6.62</v>
      </c>
      <c r="W241">
        <v>11.29</v>
      </c>
      <c r="Y241">
        <v>0.5</v>
      </c>
      <c r="AC241">
        <v>1.58</v>
      </c>
      <c r="AD241">
        <v>4.74</v>
      </c>
      <c r="AE241">
        <v>6.85</v>
      </c>
    </row>
    <row r="242" spans="1:31">
      <c r="A242" s="1">
        <v>32813</v>
      </c>
      <c r="B242">
        <v>345.99</v>
      </c>
      <c r="C242">
        <v>10.34</v>
      </c>
      <c r="D242">
        <v>6.19</v>
      </c>
      <c r="E242">
        <v>13.83</v>
      </c>
      <c r="F242">
        <v>5.59</v>
      </c>
      <c r="G242">
        <v>1.48</v>
      </c>
      <c r="H242">
        <v>8.52</v>
      </c>
      <c r="J242">
        <v>0.06</v>
      </c>
      <c r="K242">
        <v>9.16</v>
      </c>
      <c r="L242">
        <v>4.1399999999999997</v>
      </c>
      <c r="N242">
        <v>3.03</v>
      </c>
      <c r="Q242">
        <v>3.54</v>
      </c>
      <c r="R242">
        <v>17.38</v>
      </c>
      <c r="S242">
        <v>0.94</v>
      </c>
      <c r="T242">
        <v>5.03</v>
      </c>
      <c r="U242">
        <v>6.79</v>
      </c>
      <c r="V242">
        <v>6.31</v>
      </c>
      <c r="W242">
        <v>10.91</v>
      </c>
      <c r="Y242">
        <v>0.5</v>
      </c>
      <c r="AC242">
        <v>1.52</v>
      </c>
      <c r="AD242">
        <v>4.5999999999999996</v>
      </c>
      <c r="AE242">
        <v>6.47</v>
      </c>
    </row>
    <row r="243" spans="1:31">
      <c r="A243" s="1">
        <v>32783</v>
      </c>
      <c r="B243">
        <v>340.36</v>
      </c>
      <c r="C243">
        <v>10.83</v>
      </c>
      <c r="D243">
        <v>6.35</v>
      </c>
      <c r="E243">
        <v>12.89</v>
      </c>
      <c r="F243">
        <v>5.6</v>
      </c>
      <c r="G243">
        <v>1.47</v>
      </c>
      <c r="H243">
        <v>8.4700000000000006</v>
      </c>
      <c r="J243">
        <v>0.06</v>
      </c>
      <c r="K243">
        <v>8.8000000000000007</v>
      </c>
      <c r="L243">
        <v>4.4000000000000004</v>
      </c>
      <c r="N243">
        <v>2.71</v>
      </c>
      <c r="Q243">
        <v>3.73</v>
      </c>
      <c r="R243">
        <v>17.63</v>
      </c>
      <c r="S243">
        <v>0.91</v>
      </c>
      <c r="T243">
        <v>5.33</v>
      </c>
      <c r="U243">
        <v>6.33</v>
      </c>
      <c r="V243">
        <v>5.94</v>
      </c>
      <c r="W243">
        <v>10.06</v>
      </c>
      <c r="Y243">
        <v>0.47</v>
      </c>
      <c r="AC243">
        <v>1.53</v>
      </c>
      <c r="AD243">
        <v>4.38</v>
      </c>
      <c r="AE243">
        <v>6.22</v>
      </c>
    </row>
    <row r="244" spans="1:31">
      <c r="A244" s="1">
        <v>32752</v>
      </c>
      <c r="B244">
        <v>349.15</v>
      </c>
      <c r="C244">
        <v>10.37</v>
      </c>
      <c r="D244">
        <v>6.27</v>
      </c>
      <c r="E244">
        <v>13.07</v>
      </c>
      <c r="F244">
        <v>6.22</v>
      </c>
      <c r="G244">
        <v>1.42</v>
      </c>
      <c r="H244">
        <v>7.49</v>
      </c>
      <c r="J244">
        <v>7.0000000000000007E-2</v>
      </c>
      <c r="K244">
        <v>8.58</v>
      </c>
      <c r="L244">
        <v>4.6500000000000004</v>
      </c>
      <c r="N244">
        <v>2.76</v>
      </c>
      <c r="Q244">
        <v>3.92</v>
      </c>
      <c r="R244">
        <v>19.22</v>
      </c>
      <c r="S244">
        <v>0.87</v>
      </c>
      <c r="T244">
        <v>6.48</v>
      </c>
      <c r="U244">
        <v>5.86</v>
      </c>
      <c r="V244">
        <v>5.7</v>
      </c>
      <c r="W244">
        <v>10.56</v>
      </c>
      <c r="Y244">
        <v>0.39</v>
      </c>
      <c r="AC244">
        <v>1.6</v>
      </c>
      <c r="AD244">
        <v>4.32</v>
      </c>
      <c r="AE244">
        <v>6.05</v>
      </c>
    </row>
    <row r="245" spans="1:31">
      <c r="A245" s="1">
        <v>32721</v>
      </c>
      <c r="B245">
        <v>351.45</v>
      </c>
      <c r="C245">
        <v>10.37</v>
      </c>
      <c r="D245">
        <v>6.44</v>
      </c>
      <c r="E245">
        <v>12.55</v>
      </c>
      <c r="F245">
        <v>6.18</v>
      </c>
      <c r="G245">
        <v>1.38</v>
      </c>
      <c r="H245">
        <v>6.91</v>
      </c>
      <c r="J245">
        <v>7.0000000000000007E-2</v>
      </c>
      <c r="K245">
        <v>8.34</v>
      </c>
      <c r="L245">
        <v>4.92</v>
      </c>
      <c r="N245">
        <v>2.8</v>
      </c>
      <c r="Q245">
        <v>4.09</v>
      </c>
      <c r="R245">
        <v>20.6</v>
      </c>
      <c r="S245">
        <v>0.81</v>
      </c>
      <c r="T245">
        <v>5.93</v>
      </c>
      <c r="U245">
        <v>5.79</v>
      </c>
      <c r="V245">
        <v>5.53</v>
      </c>
      <c r="W245">
        <v>11.1</v>
      </c>
      <c r="Y245">
        <v>0.33</v>
      </c>
      <c r="AC245">
        <v>1.55</v>
      </c>
      <c r="AD245">
        <v>4.46</v>
      </c>
      <c r="AE245">
        <v>5.91</v>
      </c>
    </row>
    <row r="246" spans="1:31">
      <c r="A246" s="1">
        <v>32692</v>
      </c>
      <c r="B246">
        <v>346.08</v>
      </c>
      <c r="C246">
        <v>9.24</v>
      </c>
      <c r="D246">
        <v>6.46</v>
      </c>
      <c r="E246">
        <v>11.94</v>
      </c>
      <c r="F246">
        <v>6.31</v>
      </c>
      <c r="G246">
        <v>1.37</v>
      </c>
      <c r="H246">
        <v>6.61</v>
      </c>
      <c r="J246">
        <v>7.0000000000000007E-2</v>
      </c>
      <c r="K246">
        <v>7.63</v>
      </c>
      <c r="L246">
        <v>4.5599999999999996</v>
      </c>
      <c r="N246">
        <v>2.84</v>
      </c>
      <c r="Q246">
        <v>4.1900000000000004</v>
      </c>
      <c r="R246">
        <v>20.010000000000002</v>
      </c>
      <c r="S246">
        <v>0.82</v>
      </c>
      <c r="T246">
        <v>6.05</v>
      </c>
      <c r="U246">
        <v>5.92</v>
      </c>
      <c r="V246">
        <v>5.94</v>
      </c>
      <c r="W246">
        <v>10.59</v>
      </c>
      <c r="Y246">
        <v>0.31</v>
      </c>
      <c r="AC246">
        <v>1.48</v>
      </c>
      <c r="AD246">
        <v>4.5599999999999996</v>
      </c>
      <c r="AE246">
        <v>6.1</v>
      </c>
    </row>
    <row r="247" spans="1:31">
      <c r="A247" s="1">
        <v>32660</v>
      </c>
      <c r="B247">
        <v>317.98</v>
      </c>
      <c r="C247">
        <v>9.59</v>
      </c>
      <c r="D247">
        <v>5.77</v>
      </c>
      <c r="E247">
        <v>10.94</v>
      </c>
      <c r="F247">
        <v>5.33</v>
      </c>
      <c r="G247">
        <v>1.1299999999999999</v>
      </c>
      <c r="H247">
        <v>6.55</v>
      </c>
      <c r="J247">
        <v>0.08</v>
      </c>
      <c r="K247">
        <v>6.71</v>
      </c>
      <c r="L247">
        <v>4.3600000000000003</v>
      </c>
      <c r="N247">
        <v>2.5099999999999998</v>
      </c>
      <c r="Q247">
        <v>4.03</v>
      </c>
      <c r="R247">
        <v>19.47</v>
      </c>
      <c r="S247">
        <v>0.78</v>
      </c>
      <c r="T247">
        <v>5.58</v>
      </c>
      <c r="U247">
        <v>4.91</v>
      </c>
      <c r="V247">
        <v>5.59</v>
      </c>
      <c r="W247">
        <v>9.93</v>
      </c>
      <c r="Y247">
        <v>0.3</v>
      </c>
      <c r="AC247">
        <v>1.45</v>
      </c>
      <c r="AD247">
        <v>4.0199999999999996</v>
      </c>
      <c r="AE247">
        <v>5.87</v>
      </c>
    </row>
    <row r="248" spans="1:31">
      <c r="A248" s="1">
        <v>32629</v>
      </c>
      <c r="B248">
        <v>320.52</v>
      </c>
      <c r="C248">
        <v>11.1</v>
      </c>
      <c r="D248">
        <v>5.58</v>
      </c>
      <c r="E248">
        <v>12.21</v>
      </c>
      <c r="F248">
        <v>5.53</v>
      </c>
      <c r="G248">
        <v>1.1399999999999999</v>
      </c>
      <c r="H248">
        <v>6.7</v>
      </c>
      <c r="J248">
        <v>0.09</v>
      </c>
      <c r="K248">
        <v>6.59</v>
      </c>
      <c r="L248">
        <v>4.3899999999999997</v>
      </c>
      <c r="N248">
        <v>2.63</v>
      </c>
      <c r="Q248">
        <v>4.2</v>
      </c>
      <c r="R248">
        <v>19.079999999999998</v>
      </c>
      <c r="S248">
        <v>0.87</v>
      </c>
      <c r="T248">
        <v>5.4</v>
      </c>
      <c r="U248">
        <v>5</v>
      </c>
      <c r="V248">
        <v>5.69</v>
      </c>
      <c r="W248">
        <v>10.14</v>
      </c>
      <c r="Y248">
        <v>0.34</v>
      </c>
      <c r="AC248">
        <v>1.34</v>
      </c>
      <c r="AD248">
        <v>3.98</v>
      </c>
      <c r="AE248">
        <v>5.75</v>
      </c>
    </row>
    <row r="249" spans="1:31">
      <c r="A249" s="1">
        <v>32601</v>
      </c>
      <c r="B249">
        <v>309.64</v>
      </c>
      <c r="C249">
        <v>9.0500000000000007</v>
      </c>
      <c r="D249">
        <v>5.6</v>
      </c>
      <c r="E249">
        <v>11.46</v>
      </c>
      <c r="F249">
        <v>4.26</v>
      </c>
      <c r="G249">
        <v>1.05</v>
      </c>
      <c r="H249">
        <v>6.49</v>
      </c>
      <c r="J249">
        <v>0.08</v>
      </c>
      <c r="K249">
        <v>6.03</v>
      </c>
      <c r="L249">
        <v>4.3</v>
      </c>
      <c r="N249">
        <v>2.35</v>
      </c>
      <c r="Q249">
        <v>4.42</v>
      </c>
      <c r="R249">
        <v>19.64</v>
      </c>
      <c r="S249">
        <v>0.78</v>
      </c>
      <c r="T249">
        <v>5.5</v>
      </c>
      <c r="U249">
        <v>4.6900000000000004</v>
      </c>
      <c r="V249">
        <v>5.24</v>
      </c>
      <c r="W249">
        <v>9.8800000000000008</v>
      </c>
      <c r="Y249">
        <v>0.32</v>
      </c>
      <c r="AC249">
        <v>1.3</v>
      </c>
      <c r="AD249">
        <v>3.79</v>
      </c>
      <c r="AE249">
        <v>5.68</v>
      </c>
    </row>
    <row r="250" spans="1:31">
      <c r="A250" s="1">
        <v>32568</v>
      </c>
      <c r="B250">
        <v>294.87</v>
      </c>
      <c r="C250">
        <v>8.26</v>
      </c>
      <c r="D250">
        <v>5.41</v>
      </c>
      <c r="E250">
        <v>10.31</v>
      </c>
      <c r="F250">
        <v>4.16</v>
      </c>
      <c r="G250">
        <v>1.0900000000000001</v>
      </c>
      <c r="H250">
        <v>6.31</v>
      </c>
      <c r="J250">
        <v>7.0000000000000007E-2</v>
      </c>
      <c r="K250">
        <v>5.55</v>
      </c>
      <c r="L250">
        <v>4.33</v>
      </c>
      <c r="N250">
        <v>2.14</v>
      </c>
      <c r="Q250">
        <v>4</v>
      </c>
      <c r="R250">
        <v>18.78</v>
      </c>
      <c r="S250">
        <v>0.71</v>
      </c>
      <c r="T250">
        <v>5.52</v>
      </c>
      <c r="U250">
        <v>4.43</v>
      </c>
      <c r="V250">
        <v>4.8899999999999997</v>
      </c>
      <c r="W250">
        <v>9.26</v>
      </c>
      <c r="Y250">
        <v>0.28000000000000003</v>
      </c>
      <c r="AC250">
        <v>1.25</v>
      </c>
      <c r="AD250">
        <v>3.42</v>
      </c>
      <c r="AE250">
        <v>5.78</v>
      </c>
    </row>
    <row r="251" spans="1:31">
      <c r="A251" s="1">
        <v>32540</v>
      </c>
      <c r="B251">
        <v>288.86</v>
      </c>
      <c r="C251">
        <v>8.41</v>
      </c>
      <c r="D251">
        <v>5.05</v>
      </c>
      <c r="E251">
        <v>9.35</v>
      </c>
      <c r="F251">
        <v>3.88</v>
      </c>
      <c r="G251">
        <v>1.1100000000000001</v>
      </c>
      <c r="H251">
        <v>5.8</v>
      </c>
      <c r="J251">
        <v>0.08</v>
      </c>
      <c r="K251">
        <v>5.24</v>
      </c>
      <c r="L251">
        <v>4.57</v>
      </c>
      <c r="N251">
        <v>2.1800000000000002</v>
      </c>
      <c r="Q251">
        <v>4.29</v>
      </c>
      <c r="R251">
        <v>20.91</v>
      </c>
      <c r="S251">
        <v>0.69</v>
      </c>
      <c r="T251">
        <v>4.67</v>
      </c>
      <c r="U251">
        <v>4.0999999999999996</v>
      </c>
      <c r="V251">
        <v>4.8099999999999996</v>
      </c>
      <c r="W251">
        <v>9</v>
      </c>
      <c r="Y251">
        <v>0.34</v>
      </c>
      <c r="AC251">
        <v>1.21</v>
      </c>
      <c r="AD251">
        <v>3.35</v>
      </c>
      <c r="AE251">
        <v>5.78</v>
      </c>
    </row>
    <row r="252" spans="1:31">
      <c r="A252" s="1">
        <v>32511</v>
      </c>
      <c r="B252">
        <v>297.47000000000003</v>
      </c>
      <c r="C252">
        <v>8.73</v>
      </c>
      <c r="D252">
        <v>5.27</v>
      </c>
      <c r="E252">
        <v>9.51</v>
      </c>
      <c r="F252">
        <v>3.49</v>
      </c>
      <c r="G252">
        <v>1.19</v>
      </c>
      <c r="H252">
        <v>5.94</v>
      </c>
      <c r="J252">
        <v>0.1</v>
      </c>
      <c r="K252">
        <v>5.31</v>
      </c>
      <c r="L252">
        <v>4.84</v>
      </c>
      <c r="N252">
        <v>2.31</v>
      </c>
      <c r="Q252">
        <v>4.49</v>
      </c>
      <c r="R252">
        <v>22.3</v>
      </c>
      <c r="S252">
        <v>0.7</v>
      </c>
      <c r="T252">
        <v>4.8600000000000003</v>
      </c>
      <c r="U252">
        <v>4.0199999999999996</v>
      </c>
      <c r="V252">
        <v>4.9400000000000004</v>
      </c>
      <c r="W252">
        <v>9.3699999999999992</v>
      </c>
      <c r="Y252">
        <v>0.34</v>
      </c>
      <c r="AC252">
        <v>1.23</v>
      </c>
      <c r="AD252">
        <v>3.54</v>
      </c>
      <c r="AE252">
        <v>6.03</v>
      </c>
    </row>
    <row r="253" spans="1:31">
      <c r="A253" s="1">
        <v>32478</v>
      </c>
      <c r="B253">
        <v>277.72000000000003</v>
      </c>
      <c r="C253">
        <v>9.31</v>
      </c>
      <c r="D253">
        <v>4.5599999999999996</v>
      </c>
      <c r="E253">
        <v>9.1</v>
      </c>
      <c r="F253">
        <v>3.17</v>
      </c>
      <c r="G253">
        <v>1.1000000000000001</v>
      </c>
      <c r="H253">
        <v>5.4</v>
      </c>
      <c r="J253">
        <v>0.1</v>
      </c>
      <c r="K253">
        <v>4.6500000000000004</v>
      </c>
      <c r="L253">
        <v>4.41</v>
      </c>
      <c r="N253">
        <v>2.14</v>
      </c>
      <c r="Q253">
        <v>4.1399999999999997</v>
      </c>
      <c r="R253">
        <v>20.8</v>
      </c>
      <c r="S253">
        <v>0.64</v>
      </c>
      <c r="T253">
        <v>4.63</v>
      </c>
      <c r="U253">
        <v>3.84</v>
      </c>
      <c r="V253">
        <v>4.57</v>
      </c>
      <c r="W253">
        <v>8.48</v>
      </c>
      <c r="Y253">
        <v>0.3</v>
      </c>
      <c r="AC253">
        <v>1.0900000000000001</v>
      </c>
      <c r="AD253">
        <v>3.29</v>
      </c>
      <c r="AE253">
        <v>5.72</v>
      </c>
    </row>
    <row r="254" spans="1:31">
      <c r="A254" s="1">
        <v>32448</v>
      </c>
      <c r="B254">
        <v>273.7</v>
      </c>
      <c r="C254">
        <v>8.6999999999999993</v>
      </c>
      <c r="D254">
        <v>4.59</v>
      </c>
      <c r="E254">
        <v>9.31</v>
      </c>
      <c r="F254">
        <v>3.13</v>
      </c>
      <c r="G254">
        <v>1.44</v>
      </c>
      <c r="H254">
        <v>5.4</v>
      </c>
      <c r="J254">
        <v>0.11</v>
      </c>
      <c r="K254">
        <v>4.4800000000000004</v>
      </c>
      <c r="L254">
        <v>4.54</v>
      </c>
      <c r="N254">
        <v>2.13</v>
      </c>
      <c r="Q254">
        <v>3.75</v>
      </c>
      <c r="R254">
        <v>20.22</v>
      </c>
      <c r="S254">
        <v>0.54</v>
      </c>
      <c r="T254">
        <v>4.88</v>
      </c>
      <c r="U254">
        <v>3.73</v>
      </c>
      <c r="V254">
        <v>4.43</v>
      </c>
      <c r="W254">
        <v>8.26</v>
      </c>
      <c r="Y254">
        <v>0.27</v>
      </c>
      <c r="AC254">
        <v>1.0900000000000001</v>
      </c>
      <c r="AD254">
        <v>3.17</v>
      </c>
      <c r="AE254">
        <v>5.63</v>
      </c>
    </row>
    <row r="255" spans="1:31">
      <c r="A255" s="1">
        <v>32419</v>
      </c>
      <c r="B255">
        <v>278.97000000000003</v>
      </c>
      <c r="C255">
        <v>8.91</v>
      </c>
      <c r="D255">
        <v>4.6100000000000003</v>
      </c>
      <c r="E255">
        <v>9.68</v>
      </c>
      <c r="F255">
        <v>3.28</v>
      </c>
      <c r="G255">
        <v>1.46</v>
      </c>
      <c r="H255">
        <v>5.45</v>
      </c>
      <c r="J255">
        <v>0.12</v>
      </c>
      <c r="K255">
        <v>4.68</v>
      </c>
      <c r="L255">
        <v>4.5</v>
      </c>
      <c r="N255">
        <v>2.0699999999999998</v>
      </c>
      <c r="Q255">
        <v>3.92</v>
      </c>
      <c r="R255">
        <v>20.74</v>
      </c>
      <c r="S255">
        <v>0.67</v>
      </c>
      <c r="T255">
        <v>4.66</v>
      </c>
      <c r="U255">
        <v>3.68</v>
      </c>
      <c r="V255">
        <v>4.5</v>
      </c>
      <c r="W255">
        <v>8.24</v>
      </c>
      <c r="Y255">
        <v>0.28000000000000003</v>
      </c>
      <c r="AC255">
        <v>1.0900000000000001</v>
      </c>
      <c r="AD255">
        <v>3.29</v>
      </c>
      <c r="AE255">
        <v>5.75</v>
      </c>
    </row>
    <row r="256" spans="1:31">
      <c r="A256" s="1">
        <v>32387</v>
      </c>
      <c r="B256">
        <v>271.91000000000003</v>
      </c>
      <c r="C256">
        <v>9.98</v>
      </c>
      <c r="D256">
        <v>4.72</v>
      </c>
      <c r="E256">
        <v>9.56</v>
      </c>
      <c r="F256">
        <v>3.24</v>
      </c>
      <c r="G256">
        <v>1.44</v>
      </c>
      <c r="H256">
        <v>5.08</v>
      </c>
      <c r="J256">
        <v>0.11</v>
      </c>
      <c r="K256">
        <v>4.58</v>
      </c>
      <c r="L256">
        <v>4.42</v>
      </c>
      <c r="N256">
        <v>2.0499999999999998</v>
      </c>
      <c r="Q256">
        <v>3.87</v>
      </c>
      <c r="R256">
        <v>19.510000000000002</v>
      </c>
      <c r="S256">
        <v>0.74</v>
      </c>
      <c r="T256">
        <v>4.68</v>
      </c>
      <c r="U256">
        <v>3.73</v>
      </c>
      <c r="V256">
        <v>4.49</v>
      </c>
      <c r="W256">
        <v>8.73</v>
      </c>
      <c r="Y256">
        <v>0.3</v>
      </c>
      <c r="AC256">
        <v>1.1299999999999999</v>
      </c>
      <c r="AD256">
        <v>3.38</v>
      </c>
      <c r="AE256">
        <v>5.75</v>
      </c>
    </row>
    <row r="257" spans="1:31">
      <c r="A257" s="1">
        <v>32356</v>
      </c>
      <c r="B257">
        <v>261.52</v>
      </c>
      <c r="C257">
        <v>9.1999999999999993</v>
      </c>
      <c r="D257">
        <v>4.83</v>
      </c>
      <c r="E257">
        <v>8.8000000000000007</v>
      </c>
      <c r="F257">
        <v>3.08</v>
      </c>
      <c r="G257">
        <v>1.44</v>
      </c>
      <c r="H257">
        <v>5.18</v>
      </c>
      <c r="J257">
        <v>0.08</v>
      </c>
      <c r="K257">
        <v>4.42</v>
      </c>
      <c r="L257">
        <v>4.25</v>
      </c>
      <c r="N257">
        <v>1.9</v>
      </c>
      <c r="Q257">
        <v>3.6</v>
      </c>
      <c r="R257">
        <v>18.86</v>
      </c>
      <c r="S257">
        <v>0.75</v>
      </c>
      <c r="T257">
        <v>4.58</v>
      </c>
      <c r="U257">
        <v>3.39</v>
      </c>
      <c r="V257">
        <v>4.1100000000000003</v>
      </c>
      <c r="W257">
        <v>8.19</v>
      </c>
      <c r="Y257">
        <v>0.28999999999999998</v>
      </c>
      <c r="AC257">
        <v>1.1299999999999999</v>
      </c>
      <c r="AD257">
        <v>3.15</v>
      </c>
      <c r="AE257">
        <v>5.98</v>
      </c>
    </row>
    <row r="258" spans="1:31">
      <c r="A258" s="1">
        <v>32325</v>
      </c>
      <c r="B258">
        <v>272.02</v>
      </c>
      <c r="C258">
        <v>10.220000000000001</v>
      </c>
      <c r="D258">
        <v>4.75</v>
      </c>
      <c r="E258">
        <v>9.02</v>
      </c>
      <c r="F258">
        <v>2.67</v>
      </c>
      <c r="G258">
        <v>1.22</v>
      </c>
      <c r="H258">
        <v>5.57</v>
      </c>
      <c r="K258">
        <v>4.45</v>
      </c>
      <c r="L258">
        <v>4.58</v>
      </c>
      <c r="N258">
        <v>2.0099999999999998</v>
      </c>
      <c r="Q258">
        <v>3.91</v>
      </c>
      <c r="R258">
        <v>21.08</v>
      </c>
      <c r="S258">
        <v>0.94</v>
      </c>
      <c r="T258">
        <v>4.49</v>
      </c>
      <c r="U258">
        <v>3.25</v>
      </c>
      <c r="V258">
        <v>4.24</v>
      </c>
      <c r="W258">
        <v>8.59</v>
      </c>
      <c r="Y258">
        <v>0.34</v>
      </c>
      <c r="AC258">
        <v>1.07</v>
      </c>
      <c r="AD258">
        <v>3.44</v>
      </c>
      <c r="AE258">
        <v>6.02</v>
      </c>
    </row>
    <row r="259" spans="1:31">
      <c r="A259" s="1">
        <v>32295</v>
      </c>
      <c r="B259">
        <v>273.5</v>
      </c>
      <c r="C259">
        <v>10.65</v>
      </c>
      <c r="D259">
        <v>4.6100000000000003</v>
      </c>
      <c r="E259">
        <v>8.76</v>
      </c>
      <c r="F259">
        <v>2.77</v>
      </c>
      <c r="G259">
        <v>1.33</v>
      </c>
      <c r="H259">
        <v>5.21</v>
      </c>
      <c r="K259">
        <v>4.4400000000000004</v>
      </c>
      <c r="L259">
        <v>4.55</v>
      </c>
      <c r="N259">
        <v>2.06</v>
      </c>
      <c r="Q259">
        <v>4.32</v>
      </c>
      <c r="R259">
        <v>21.35</v>
      </c>
      <c r="S259">
        <v>0.97</v>
      </c>
      <c r="T259">
        <v>4.3899999999999997</v>
      </c>
      <c r="U259">
        <v>3.3</v>
      </c>
      <c r="V259">
        <v>4.34</v>
      </c>
      <c r="W259">
        <v>8.8699999999999992</v>
      </c>
      <c r="Y259">
        <v>0.38</v>
      </c>
      <c r="AC259">
        <v>1.05</v>
      </c>
      <c r="AD259">
        <v>3.21</v>
      </c>
      <c r="AE259">
        <v>5.76</v>
      </c>
    </row>
    <row r="260" spans="1:31">
      <c r="A260" s="1">
        <v>32265</v>
      </c>
      <c r="B260">
        <v>262.16000000000003</v>
      </c>
      <c r="C260">
        <v>9.56</v>
      </c>
      <c r="D260">
        <v>4.2300000000000004</v>
      </c>
      <c r="E260">
        <v>8.1999999999999993</v>
      </c>
      <c r="F260">
        <v>2.48</v>
      </c>
      <c r="G260">
        <v>1.19</v>
      </c>
      <c r="H260">
        <v>5.65</v>
      </c>
      <c r="K260">
        <v>4.09</v>
      </c>
      <c r="L260">
        <v>4.1100000000000003</v>
      </c>
      <c r="N260">
        <v>1.96</v>
      </c>
      <c r="Q260">
        <v>4.3600000000000003</v>
      </c>
      <c r="R260">
        <v>18.86</v>
      </c>
      <c r="S260">
        <v>0.83</v>
      </c>
      <c r="T260">
        <v>4.05</v>
      </c>
      <c r="U260">
        <v>3.2</v>
      </c>
      <c r="V260">
        <v>4.1399999999999997</v>
      </c>
      <c r="W260">
        <v>8.3000000000000007</v>
      </c>
      <c r="Y260">
        <v>0.33</v>
      </c>
      <c r="AC260">
        <v>0.93</v>
      </c>
      <c r="AD260">
        <v>2.95</v>
      </c>
      <c r="AE260">
        <v>5.71</v>
      </c>
    </row>
    <row r="261" spans="1:31">
      <c r="A261" s="1">
        <v>32237</v>
      </c>
      <c r="B261">
        <v>261.33</v>
      </c>
      <c r="C261">
        <v>9.42</v>
      </c>
      <c r="D261">
        <v>4.0199999999999996</v>
      </c>
      <c r="E261">
        <v>7.1</v>
      </c>
      <c r="F261">
        <v>2.33</v>
      </c>
      <c r="G261">
        <v>1.21</v>
      </c>
      <c r="H261">
        <v>5.45</v>
      </c>
      <c r="K261">
        <v>4.05</v>
      </c>
      <c r="L261">
        <v>4.03</v>
      </c>
      <c r="N261">
        <v>1.88</v>
      </c>
      <c r="Q261">
        <v>4.7300000000000004</v>
      </c>
      <c r="R261">
        <v>18.82</v>
      </c>
      <c r="S261">
        <v>0.83</v>
      </c>
      <c r="T261">
        <v>3.45</v>
      </c>
      <c r="U261">
        <v>3.22</v>
      </c>
      <c r="V261">
        <v>4.05</v>
      </c>
      <c r="W261">
        <v>7.88</v>
      </c>
      <c r="Y261">
        <v>0.31</v>
      </c>
      <c r="AC261">
        <v>0.91</v>
      </c>
      <c r="AD261">
        <v>2.9</v>
      </c>
      <c r="AE261">
        <v>5.63</v>
      </c>
    </row>
    <row r="262" spans="1:31">
      <c r="A262" s="1">
        <v>32203</v>
      </c>
      <c r="B262">
        <v>258.89</v>
      </c>
      <c r="C262">
        <v>9.19</v>
      </c>
      <c r="D262">
        <v>4.05</v>
      </c>
      <c r="E262">
        <v>6.88</v>
      </c>
      <c r="F262">
        <v>2.23</v>
      </c>
      <c r="G262">
        <v>1.44</v>
      </c>
      <c r="H262">
        <v>5.26</v>
      </c>
      <c r="K262">
        <v>4.16</v>
      </c>
      <c r="L262">
        <v>3.61</v>
      </c>
      <c r="N262">
        <v>1.88</v>
      </c>
      <c r="Q262">
        <v>4.7</v>
      </c>
      <c r="R262">
        <v>17.87</v>
      </c>
      <c r="S262">
        <v>0.79</v>
      </c>
      <c r="T262">
        <v>3</v>
      </c>
      <c r="U262">
        <v>3.22</v>
      </c>
      <c r="V262">
        <v>4.08</v>
      </c>
      <c r="W262">
        <v>7.66</v>
      </c>
      <c r="Y262">
        <v>0.32</v>
      </c>
      <c r="AC262">
        <v>0.92</v>
      </c>
      <c r="AD262">
        <v>2.94</v>
      </c>
      <c r="AE262">
        <v>5.27</v>
      </c>
    </row>
    <row r="263" spans="1:31">
      <c r="A263" s="1">
        <v>32174</v>
      </c>
      <c r="B263">
        <v>267.82</v>
      </c>
      <c r="C263">
        <v>9.8800000000000008</v>
      </c>
      <c r="D263">
        <v>4.32</v>
      </c>
      <c r="E263">
        <v>7.03</v>
      </c>
      <c r="F263">
        <v>2.5099999999999998</v>
      </c>
      <c r="G263">
        <v>1.5</v>
      </c>
      <c r="H263">
        <v>5.01</v>
      </c>
      <c r="K263">
        <v>4.32</v>
      </c>
      <c r="L263">
        <v>3.8</v>
      </c>
      <c r="N263">
        <v>2.1</v>
      </c>
      <c r="Q263">
        <v>4.76</v>
      </c>
      <c r="R263">
        <v>19.510000000000002</v>
      </c>
      <c r="S263">
        <v>0.76</v>
      </c>
      <c r="T263">
        <v>3.41</v>
      </c>
      <c r="U263">
        <v>3.12</v>
      </c>
      <c r="V263">
        <v>4.46</v>
      </c>
      <c r="W263">
        <v>7.86</v>
      </c>
      <c r="Y263">
        <v>0.34</v>
      </c>
      <c r="AC263">
        <v>0.97</v>
      </c>
      <c r="AD263">
        <v>3.07</v>
      </c>
      <c r="AE263">
        <v>5.35</v>
      </c>
    </row>
    <row r="264" spans="1:31">
      <c r="A264" s="1">
        <v>32146</v>
      </c>
      <c r="B264">
        <v>257.07</v>
      </c>
      <c r="C264">
        <v>9.52</v>
      </c>
      <c r="D264">
        <v>4.3600000000000003</v>
      </c>
      <c r="E264">
        <v>6.72</v>
      </c>
      <c r="F264">
        <v>2.33</v>
      </c>
      <c r="G264">
        <v>1.35</v>
      </c>
      <c r="H264">
        <v>5.01</v>
      </c>
      <c r="K264">
        <v>4.09</v>
      </c>
      <c r="L264">
        <v>3.58</v>
      </c>
      <c r="N264">
        <v>2.09</v>
      </c>
      <c r="Q264">
        <v>4.3899999999999997</v>
      </c>
      <c r="R264">
        <v>18.47</v>
      </c>
      <c r="S264">
        <v>0.69</v>
      </c>
      <c r="T264">
        <v>2.93</v>
      </c>
      <c r="U264">
        <v>3.14</v>
      </c>
      <c r="V264">
        <v>4.25</v>
      </c>
      <c r="W264">
        <v>7.99</v>
      </c>
      <c r="Y264">
        <v>0.32</v>
      </c>
      <c r="AC264">
        <v>0.9</v>
      </c>
      <c r="AD264">
        <v>2.86</v>
      </c>
      <c r="AE264">
        <v>5.2</v>
      </c>
    </row>
    <row r="265" spans="1:31">
      <c r="A265" s="1">
        <v>32112</v>
      </c>
      <c r="B265">
        <v>247.08</v>
      </c>
      <c r="C265">
        <v>9.6300000000000008</v>
      </c>
      <c r="D265">
        <v>3.77</v>
      </c>
      <c r="E265">
        <v>5.43</v>
      </c>
      <c r="F265">
        <v>1.93</v>
      </c>
      <c r="G265">
        <v>1.1499999999999999</v>
      </c>
      <c r="H265">
        <v>4.42</v>
      </c>
      <c r="K265">
        <v>4.16</v>
      </c>
      <c r="L265">
        <v>3.14</v>
      </c>
      <c r="N265">
        <v>2.04</v>
      </c>
      <c r="Q265">
        <v>4.5</v>
      </c>
      <c r="R265">
        <v>18.98</v>
      </c>
      <c r="S265">
        <v>0.71</v>
      </c>
      <c r="T265">
        <v>2.91</v>
      </c>
      <c r="U265">
        <v>3.18</v>
      </c>
      <c r="V265">
        <v>4.13</v>
      </c>
      <c r="W265">
        <v>8.5</v>
      </c>
      <c r="Y265">
        <v>0.31</v>
      </c>
      <c r="AC265">
        <v>0.8</v>
      </c>
      <c r="AD265">
        <v>2.72</v>
      </c>
      <c r="AE265">
        <v>4.72</v>
      </c>
    </row>
    <row r="266" spans="1:31">
      <c r="A266" s="1">
        <v>32083</v>
      </c>
      <c r="B266">
        <v>230.3</v>
      </c>
      <c r="C266">
        <v>7.57</v>
      </c>
      <c r="D266">
        <v>3.66</v>
      </c>
      <c r="E266">
        <v>5.05</v>
      </c>
      <c r="F266">
        <v>1.98</v>
      </c>
      <c r="G266">
        <v>1.21</v>
      </c>
      <c r="H266">
        <v>4.08</v>
      </c>
      <c r="K266">
        <v>3.68</v>
      </c>
      <c r="L266">
        <v>2.96</v>
      </c>
      <c r="N266">
        <v>1.94</v>
      </c>
      <c r="Q266">
        <v>3.52</v>
      </c>
      <c r="R266">
        <v>18.2</v>
      </c>
      <c r="S266">
        <v>0.57999999999999996</v>
      </c>
      <c r="T266">
        <v>3.41</v>
      </c>
      <c r="U266">
        <v>3.09</v>
      </c>
      <c r="V266">
        <v>3.87</v>
      </c>
      <c r="W266">
        <v>7.69</v>
      </c>
      <c r="Y266">
        <v>0.26</v>
      </c>
      <c r="AC266">
        <v>0.77</v>
      </c>
      <c r="AD266">
        <v>2.5</v>
      </c>
      <c r="AE266">
        <v>4.55</v>
      </c>
    </row>
    <row r="267" spans="1:31">
      <c r="A267" s="1">
        <v>32051</v>
      </c>
      <c r="B267">
        <v>251.79</v>
      </c>
      <c r="C267">
        <v>8.84</v>
      </c>
      <c r="D267">
        <v>3.94</v>
      </c>
      <c r="E267">
        <v>5.62</v>
      </c>
      <c r="F267">
        <v>2.0299999999999998</v>
      </c>
      <c r="G267">
        <v>1.37</v>
      </c>
      <c r="H267">
        <v>4.8899999999999997</v>
      </c>
      <c r="K267">
        <v>3.88</v>
      </c>
      <c r="L267">
        <v>3.14</v>
      </c>
      <c r="N267">
        <v>2.17</v>
      </c>
      <c r="Q267">
        <v>3.87</v>
      </c>
      <c r="R267">
        <v>19.95</v>
      </c>
      <c r="S267">
        <v>0.7</v>
      </c>
      <c r="T267">
        <v>3.58</v>
      </c>
      <c r="U267">
        <v>3.42</v>
      </c>
      <c r="V267">
        <v>4.2699999999999996</v>
      </c>
      <c r="W267">
        <v>7.73</v>
      </c>
      <c r="Y267">
        <v>0.28000000000000003</v>
      </c>
      <c r="AC267">
        <v>0.77</v>
      </c>
      <c r="AD267">
        <v>2.88</v>
      </c>
      <c r="AE267">
        <v>5.22</v>
      </c>
    </row>
    <row r="268" spans="1:31">
      <c r="A268" s="1">
        <v>32021</v>
      </c>
      <c r="B268">
        <v>321.83</v>
      </c>
      <c r="C268">
        <v>12.93</v>
      </c>
      <c r="D268">
        <v>5.84</v>
      </c>
      <c r="E268">
        <v>7.4</v>
      </c>
      <c r="F268">
        <v>2.69</v>
      </c>
      <c r="G268">
        <v>2.12</v>
      </c>
      <c r="H268">
        <v>5.93</v>
      </c>
      <c r="K268">
        <v>5.44</v>
      </c>
      <c r="L268">
        <v>4.0199999999999996</v>
      </c>
      <c r="N268">
        <v>2.82</v>
      </c>
      <c r="Q268">
        <v>5.44</v>
      </c>
      <c r="R268">
        <v>24.55</v>
      </c>
      <c r="S268">
        <v>1.04</v>
      </c>
      <c r="T268">
        <v>5.0599999999999996</v>
      </c>
      <c r="U268">
        <v>4.01</v>
      </c>
      <c r="V268">
        <v>5.05</v>
      </c>
      <c r="W268">
        <v>10.71</v>
      </c>
      <c r="Y268">
        <v>0.38</v>
      </c>
      <c r="AC268">
        <v>0.99</v>
      </c>
      <c r="AD268">
        <v>3.95</v>
      </c>
      <c r="AE268">
        <v>5.95</v>
      </c>
    </row>
    <row r="269" spans="1:31">
      <c r="A269" s="1">
        <v>31992</v>
      </c>
      <c r="B269">
        <v>329.8</v>
      </c>
      <c r="C269">
        <v>12.36</v>
      </c>
      <c r="D269">
        <v>5.98</v>
      </c>
      <c r="E269">
        <v>7.67</v>
      </c>
      <c r="F269">
        <v>3.01</v>
      </c>
      <c r="G269">
        <v>2.19</v>
      </c>
      <c r="H269">
        <v>6.44</v>
      </c>
      <c r="K269">
        <v>5.61</v>
      </c>
      <c r="L269">
        <v>4.43</v>
      </c>
      <c r="N269">
        <v>2.85</v>
      </c>
      <c r="Q269">
        <v>5.1100000000000003</v>
      </c>
      <c r="R269">
        <v>27.42</v>
      </c>
      <c r="S269">
        <v>0.95</v>
      </c>
      <c r="T269">
        <v>5.26</v>
      </c>
      <c r="U269">
        <v>4.17</v>
      </c>
      <c r="V269">
        <v>5.45</v>
      </c>
      <c r="W269">
        <v>10.46</v>
      </c>
      <c r="Y269">
        <v>0.34</v>
      </c>
      <c r="AC269">
        <v>0.97</v>
      </c>
      <c r="AD269">
        <v>4.22</v>
      </c>
      <c r="AE269">
        <v>6.1</v>
      </c>
    </row>
    <row r="270" spans="1:31">
      <c r="A270" s="1">
        <v>31959</v>
      </c>
      <c r="B270">
        <v>318.66000000000003</v>
      </c>
      <c r="C270">
        <v>9.43</v>
      </c>
      <c r="D270">
        <v>5.94</v>
      </c>
      <c r="E270">
        <v>7.66</v>
      </c>
      <c r="F270">
        <v>2.73</v>
      </c>
      <c r="G270">
        <v>2.15</v>
      </c>
      <c r="H270">
        <v>6.6</v>
      </c>
      <c r="K270">
        <v>5.0599999999999996</v>
      </c>
      <c r="L270">
        <v>4.17</v>
      </c>
      <c r="N270">
        <v>2.7</v>
      </c>
      <c r="Q270">
        <v>4.71</v>
      </c>
      <c r="R270">
        <v>26.04</v>
      </c>
      <c r="S270">
        <v>0.86</v>
      </c>
      <c r="T270">
        <v>5.18</v>
      </c>
      <c r="U270">
        <v>3.92</v>
      </c>
      <c r="V270">
        <v>5.19</v>
      </c>
      <c r="W270">
        <v>9.61</v>
      </c>
      <c r="Y270">
        <v>0.27</v>
      </c>
      <c r="AC270">
        <v>0.89</v>
      </c>
      <c r="AD270">
        <v>3.88</v>
      </c>
      <c r="AE270">
        <v>5.7</v>
      </c>
    </row>
    <row r="271" spans="1:31">
      <c r="A271" s="1">
        <v>31929</v>
      </c>
      <c r="B271">
        <v>304</v>
      </c>
      <c r="C271">
        <v>9.26</v>
      </c>
      <c r="D271">
        <v>5.52</v>
      </c>
      <c r="E271">
        <v>6.78</v>
      </c>
      <c r="F271">
        <v>2.84</v>
      </c>
      <c r="G271">
        <v>1.94</v>
      </c>
      <c r="H271">
        <v>6.76</v>
      </c>
      <c r="K271">
        <v>5.07</v>
      </c>
      <c r="L271">
        <v>4.03</v>
      </c>
      <c r="N271">
        <v>2.48</v>
      </c>
      <c r="Q271">
        <v>4.71</v>
      </c>
      <c r="R271">
        <v>26.28</v>
      </c>
      <c r="S271">
        <v>0.79</v>
      </c>
      <c r="T271">
        <v>5.47</v>
      </c>
      <c r="U271">
        <v>3.66</v>
      </c>
      <c r="V271">
        <v>4.9400000000000004</v>
      </c>
      <c r="W271">
        <v>9.23</v>
      </c>
      <c r="Y271">
        <v>0.28999999999999998</v>
      </c>
      <c r="AC271">
        <v>0.89</v>
      </c>
      <c r="AD271">
        <v>3.52</v>
      </c>
      <c r="AE271">
        <v>5.65</v>
      </c>
    </row>
    <row r="272" spans="1:31">
      <c r="A272" s="1">
        <v>31898</v>
      </c>
      <c r="B272">
        <v>290.10000000000002</v>
      </c>
      <c r="C272">
        <v>9.0299999999999994</v>
      </c>
      <c r="D272">
        <v>5.41</v>
      </c>
      <c r="E272">
        <v>6.54</v>
      </c>
      <c r="F272">
        <v>2.5499999999999998</v>
      </c>
      <c r="G272">
        <v>1.87</v>
      </c>
      <c r="H272">
        <v>6.37</v>
      </c>
      <c r="K272">
        <v>4.4800000000000004</v>
      </c>
      <c r="L272">
        <v>3.7</v>
      </c>
      <c r="N272">
        <v>2.36</v>
      </c>
      <c r="Q272">
        <v>5.0199999999999996</v>
      </c>
      <c r="R272">
        <v>25.88</v>
      </c>
      <c r="S272">
        <v>0.79</v>
      </c>
      <c r="T272">
        <v>5.39</v>
      </c>
      <c r="U272">
        <v>3.51</v>
      </c>
      <c r="V272">
        <v>4.9000000000000004</v>
      </c>
      <c r="W272">
        <v>8.33</v>
      </c>
      <c r="Y272">
        <v>0.33</v>
      </c>
      <c r="AC272">
        <v>0.84</v>
      </c>
      <c r="AD272">
        <v>3.05</v>
      </c>
      <c r="AE272">
        <v>5.27</v>
      </c>
    </row>
    <row r="273" spans="1:31">
      <c r="A273" s="1">
        <v>31868</v>
      </c>
      <c r="B273">
        <v>288.36</v>
      </c>
      <c r="C273">
        <v>9.0399999999999991</v>
      </c>
      <c r="D273">
        <v>5.46</v>
      </c>
      <c r="E273">
        <v>6.38</v>
      </c>
      <c r="F273">
        <v>2.57</v>
      </c>
      <c r="G273">
        <v>2.0099999999999998</v>
      </c>
      <c r="H273">
        <v>6.26</v>
      </c>
      <c r="K273">
        <v>4.5</v>
      </c>
      <c r="L273">
        <v>3.71</v>
      </c>
      <c r="N273">
        <v>2.34</v>
      </c>
      <c r="Q273">
        <v>4.3099999999999996</v>
      </c>
      <c r="R273">
        <v>25.73</v>
      </c>
      <c r="S273">
        <v>0.84</v>
      </c>
      <c r="T273">
        <v>5.45</v>
      </c>
      <c r="U273">
        <v>3.49</v>
      </c>
      <c r="V273">
        <v>4.96</v>
      </c>
      <c r="W273">
        <v>8.26</v>
      </c>
      <c r="Y273">
        <v>0.3</v>
      </c>
      <c r="AC273">
        <v>0.78</v>
      </c>
      <c r="AD273">
        <v>2.95</v>
      </c>
      <c r="AE273">
        <v>5.19</v>
      </c>
    </row>
    <row r="274" spans="1:31">
      <c r="A274" s="1">
        <v>31838</v>
      </c>
      <c r="B274">
        <v>291.7</v>
      </c>
      <c r="C274">
        <v>7.36</v>
      </c>
      <c r="D274">
        <v>5.96</v>
      </c>
      <c r="E274">
        <v>7.44</v>
      </c>
      <c r="F274">
        <v>2.74</v>
      </c>
      <c r="G274">
        <v>2.2400000000000002</v>
      </c>
      <c r="H274">
        <v>6.06</v>
      </c>
      <c r="K274">
        <v>4.37</v>
      </c>
      <c r="L274">
        <v>3.4</v>
      </c>
      <c r="N274">
        <v>2.38</v>
      </c>
      <c r="Q274">
        <v>4.38</v>
      </c>
      <c r="R274">
        <v>24.12</v>
      </c>
      <c r="S274">
        <v>0.7</v>
      </c>
      <c r="T274">
        <v>5.61</v>
      </c>
      <c r="U274">
        <v>3.74</v>
      </c>
      <c r="V274">
        <v>4.92</v>
      </c>
      <c r="W274">
        <v>8.3699999999999992</v>
      </c>
      <c r="Y274">
        <v>0.28000000000000003</v>
      </c>
      <c r="AC274">
        <v>0.82</v>
      </c>
      <c r="AD274">
        <v>2.99</v>
      </c>
      <c r="AE274">
        <v>5.14</v>
      </c>
    </row>
    <row r="275" spans="1:31">
      <c r="A275" s="1">
        <v>31810</v>
      </c>
      <c r="B275">
        <v>284.2</v>
      </c>
      <c r="C275">
        <v>7.99</v>
      </c>
      <c r="D275">
        <v>5.9</v>
      </c>
      <c r="E275">
        <v>7.78</v>
      </c>
      <c r="F275">
        <v>2.68</v>
      </c>
      <c r="G275">
        <v>2.38</v>
      </c>
      <c r="H275">
        <v>5.34</v>
      </c>
      <c r="K275">
        <v>4.1500000000000004</v>
      </c>
      <c r="L275">
        <v>3.08</v>
      </c>
      <c r="N275">
        <v>2.33</v>
      </c>
      <c r="Q275">
        <v>4.22</v>
      </c>
      <c r="R275">
        <v>22.41</v>
      </c>
      <c r="S275">
        <v>0.68</v>
      </c>
      <c r="T275">
        <v>5.88</v>
      </c>
      <c r="U275">
        <v>3.65</v>
      </c>
      <c r="V275">
        <v>4.7300000000000004</v>
      </c>
      <c r="W275">
        <v>8.24</v>
      </c>
      <c r="Y275">
        <v>0.22</v>
      </c>
      <c r="AC275">
        <v>0.84</v>
      </c>
      <c r="AD275">
        <v>2.85</v>
      </c>
      <c r="AE275">
        <v>4.7</v>
      </c>
    </row>
    <row r="276" spans="1:31">
      <c r="A276" s="1">
        <v>31779</v>
      </c>
      <c r="B276">
        <v>274.08</v>
      </c>
      <c r="C276">
        <v>6.33</v>
      </c>
      <c r="D276">
        <v>5.42</v>
      </c>
      <c r="E276">
        <v>7.16</v>
      </c>
      <c r="F276">
        <v>2.58</v>
      </c>
      <c r="G276">
        <v>2.2000000000000002</v>
      </c>
      <c r="H276">
        <v>5.66</v>
      </c>
      <c r="K276">
        <v>3.95</v>
      </c>
      <c r="L276">
        <v>3</v>
      </c>
      <c r="N276">
        <v>2.2599999999999998</v>
      </c>
      <c r="Q276">
        <v>3.86</v>
      </c>
      <c r="R276">
        <v>20.52</v>
      </c>
      <c r="S276">
        <v>0.56000000000000005</v>
      </c>
      <c r="T276">
        <v>5.93</v>
      </c>
      <c r="U276">
        <v>3.47</v>
      </c>
      <c r="V276">
        <v>4.33</v>
      </c>
      <c r="W276">
        <v>8.31</v>
      </c>
      <c r="Y276">
        <v>0.21</v>
      </c>
      <c r="AC276">
        <v>0.86</v>
      </c>
      <c r="AD276">
        <v>2.52</v>
      </c>
      <c r="AE276">
        <v>4.91</v>
      </c>
    </row>
    <row r="277" spans="1:31">
      <c r="A277" s="1">
        <v>31747</v>
      </c>
      <c r="B277">
        <v>242.17</v>
      </c>
      <c r="C277">
        <v>4.62</v>
      </c>
      <c r="D277">
        <v>4.5199999999999996</v>
      </c>
      <c r="E277">
        <v>7.28</v>
      </c>
      <c r="F277">
        <v>2.3199999999999998</v>
      </c>
      <c r="G277">
        <v>1.95</v>
      </c>
      <c r="H277">
        <v>4.84</v>
      </c>
      <c r="K277">
        <v>3.02</v>
      </c>
      <c r="L277">
        <v>2.25</v>
      </c>
      <c r="N277">
        <v>1.94</v>
      </c>
      <c r="Q277">
        <v>3.22</v>
      </c>
      <c r="R277">
        <v>19.12</v>
      </c>
      <c r="S277">
        <v>0.38</v>
      </c>
      <c r="T277">
        <v>5.34</v>
      </c>
      <c r="U277">
        <v>3.07</v>
      </c>
      <c r="V277">
        <v>3.77</v>
      </c>
      <c r="W277">
        <v>7.49</v>
      </c>
      <c r="Y277">
        <v>0.14000000000000001</v>
      </c>
      <c r="AC277">
        <v>0.75</v>
      </c>
      <c r="AD277">
        <v>2.42</v>
      </c>
      <c r="AE277">
        <v>4.16</v>
      </c>
    </row>
    <row r="278" spans="1:31">
      <c r="A278" s="1">
        <v>31719</v>
      </c>
      <c r="B278">
        <v>249.22</v>
      </c>
      <c r="C278">
        <v>4.5599999999999996</v>
      </c>
      <c r="D278">
        <v>4.5599999999999996</v>
      </c>
      <c r="E278">
        <v>7.26</v>
      </c>
      <c r="F278">
        <v>2.3199999999999998</v>
      </c>
      <c r="G278">
        <v>1.96</v>
      </c>
      <c r="H278">
        <v>5.0599999999999996</v>
      </c>
      <c r="K278">
        <v>3.01</v>
      </c>
      <c r="L278">
        <v>2.34</v>
      </c>
      <c r="N278">
        <v>1.85</v>
      </c>
      <c r="Q278">
        <v>3.34</v>
      </c>
      <c r="R278">
        <v>20.260000000000002</v>
      </c>
      <c r="S278">
        <v>0.41</v>
      </c>
      <c r="T278">
        <v>5.55</v>
      </c>
      <c r="U278">
        <v>2.97</v>
      </c>
      <c r="V278">
        <v>3.92</v>
      </c>
      <c r="W278">
        <v>7.19</v>
      </c>
      <c r="Y278">
        <v>0.14000000000000001</v>
      </c>
      <c r="AC278">
        <v>0.8</v>
      </c>
      <c r="AD278">
        <v>2.48</v>
      </c>
      <c r="AE278">
        <v>4.1100000000000003</v>
      </c>
    </row>
    <row r="279" spans="1:31">
      <c r="A279" s="1">
        <v>31686</v>
      </c>
      <c r="B279">
        <v>243.98</v>
      </c>
      <c r="C279">
        <v>3.95</v>
      </c>
      <c r="D279">
        <v>4.6500000000000004</v>
      </c>
      <c r="E279">
        <v>7.49</v>
      </c>
      <c r="F279">
        <v>2.36</v>
      </c>
      <c r="G279">
        <v>2.0299999999999998</v>
      </c>
      <c r="H279">
        <v>4.7</v>
      </c>
      <c r="K279">
        <v>3.06</v>
      </c>
      <c r="L279">
        <v>2.2999999999999998</v>
      </c>
      <c r="N279">
        <v>1.7</v>
      </c>
      <c r="Q279">
        <v>3</v>
      </c>
      <c r="R279">
        <v>19.53</v>
      </c>
      <c r="S279">
        <v>0.36</v>
      </c>
      <c r="T279">
        <v>5.47</v>
      </c>
      <c r="U279">
        <v>2.96</v>
      </c>
      <c r="V279">
        <v>3.9</v>
      </c>
      <c r="W279">
        <v>6.96</v>
      </c>
      <c r="Y279">
        <v>0.11</v>
      </c>
      <c r="AC279">
        <v>0.74</v>
      </c>
      <c r="AD279">
        <v>2.33</v>
      </c>
      <c r="AE279">
        <v>3.98</v>
      </c>
    </row>
    <row r="280" spans="1:31">
      <c r="A280" s="1">
        <v>31657</v>
      </c>
      <c r="B280">
        <v>231.32</v>
      </c>
      <c r="C280">
        <v>3.82</v>
      </c>
      <c r="D280">
        <v>4.46</v>
      </c>
      <c r="E280">
        <v>7.56</v>
      </c>
      <c r="F280">
        <v>2.41</v>
      </c>
      <c r="G280">
        <v>1.89</v>
      </c>
      <c r="H280">
        <v>4.63</v>
      </c>
      <c r="K280">
        <v>2.76</v>
      </c>
      <c r="L280">
        <v>2.1</v>
      </c>
      <c r="N280">
        <v>1.61</v>
      </c>
      <c r="Q280">
        <v>2.96</v>
      </c>
      <c r="R280">
        <v>21.25</v>
      </c>
      <c r="S280">
        <v>0.35</v>
      </c>
      <c r="T280">
        <v>5.41</v>
      </c>
      <c r="U280">
        <v>2.74</v>
      </c>
      <c r="V280">
        <v>3.49</v>
      </c>
      <c r="W280">
        <v>6.41</v>
      </c>
      <c r="Y280">
        <v>0.08</v>
      </c>
      <c r="AC280">
        <v>0.74</v>
      </c>
      <c r="AD280">
        <v>2.1800000000000002</v>
      </c>
      <c r="AE280">
        <v>3.94</v>
      </c>
    </row>
    <row r="281" spans="1:31">
      <c r="A281" s="1">
        <v>31625</v>
      </c>
      <c r="B281">
        <v>252.93</v>
      </c>
      <c r="C281">
        <v>4.22</v>
      </c>
      <c r="D281">
        <v>5.19</v>
      </c>
      <c r="E281">
        <v>8.6199999999999992</v>
      </c>
      <c r="F281">
        <v>2.72</v>
      </c>
      <c r="G281">
        <v>2.04</v>
      </c>
      <c r="H281">
        <v>4.66</v>
      </c>
      <c r="K281">
        <v>3.18</v>
      </c>
      <c r="L281">
        <v>2.36</v>
      </c>
      <c r="N281">
        <v>1.74</v>
      </c>
      <c r="Q281">
        <v>3.57</v>
      </c>
      <c r="R281">
        <v>21.92</v>
      </c>
      <c r="S281">
        <v>0.41</v>
      </c>
      <c r="T281">
        <v>5.99</v>
      </c>
      <c r="U281">
        <v>3.04</v>
      </c>
      <c r="V281">
        <v>3.88</v>
      </c>
      <c r="W281">
        <v>7.15</v>
      </c>
      <c r="Y281">
        <v>0.08</v>
      </c>
      <c r="AC281">
        <v>0.8</v>
      </c>
      <c r="AD281">
        <v>2.44</v>
      </c>
      <c r="AE281">
        <v>4.03</v>
      </c>
    </row>
    <row r="282" spans="1:31">
      <c r="A282" s="1">
        <v>31594</v>
      </c>
      <c r="B282">
        <v>236.12</v>
      </c>
      <c r="C282">
        <v>3.57</v>
      </c>
      <c r="D282">
        <v>4.7300000000000004</v>
      </c>
      <c r="E282">
        <v>8.33</v>
      </c>
      <c r="F282">
        <v>2.52</v>
      </c>
      <c r="G282">
        <v>1.86</v>
      </c>
      <c r="H282">
        <v>3.74</v>
      </c>
      <c r="K282">
        <v>3.37</v>
      </c>
      <c r="L282">
        <v>2.12</v>
      </c>
      <c r="N282">
        <v>1.62</v>
      </c>
      <c r="Q282">
        <v>3.02</v>
      </c>
      <c r="R282">
        <v>20.76</v>
      </c>
      <c r="S282">
        <v>0.33</v>
      </c>
      <c r="T282">
        <v>5.39</v>
      </c>
      <c r="U282">
        <v>3.14</v>
      </c>
      <c r="V282">
        <v>3.95</v>
      </c>
      <c r="W282">
        <v>7.01</v>
      </c>
      <c r="Y282">
        <v>0.08</v>
      </c>
      <c r="AC282">
        <v>0.77</v>
      </c>
      <c r="AD282">
        <v>2.41</v>
      </c>
      <c r="AE282">
        <v>3.51</v>
      </c>
    </row>
    <row r="283" spans="1:31">
      <c r="A283" s="1">
        <v>31565</v>
      </c>
      <c r="B283">
        <v>250.84</v>
      </c>
      <c r="C283">
        <v>4.09</v>
      </c>
      <c r="D283">
        <v>4.92</v>
      </c>
      <c r="E283">
        <v>8.8699999999999992</v>
      </c>
      <c r="F283">
        <v>2.86</v>
      </c>
      <c r="G283">
        <v>1.76</v>
      </c>
      <c r="H283">
        <v>3.98</v>
      </c>
      <c r="K283">
        <v>3.82</v>
      </c>
      <c r="L283">
        <v>2.16</v>
      </c>
      <c r="N283">
        <v>1.8</v>
      </c>
      <c r="Q283">
        <v>3.15</v>
      </c>
      <c r="R283">
        <v>22.95</v>
      </c>
      <c r="T283">
        <v>6.3</v>
      </c>
      <c r="U283">
        <v>3.35</v>
      </c>
      <c r="V283">
        <v>4.5</v>
      </c>
      <c r="W283">
        <v>7.18</v>
      </c>
      <c r="Y283">
        <v>0.09</v>
      </c>
      <c r="AC283">
        <v>0.76</v>
      </c>
      <c r="AD283">
        <v>2.69</v>
      </c>
      <c r="AE283">
        <v>3.51</v>
      </c>
    </row>
    <row r="284" spans="1:31">
      <c r="A284" s="1">
        <v>31533</v>
      </c>
      <c r="B284">
        <v>247.35</v>
      </c>
      <c r="C284">
        <v>4.22</v>
      </c>
      <c r="D284">
        <v>4.9000000000000004</v>
      </c>
      <c r="E284">
        <v>8.2100000000000009</v>
      </c>
      <c r="F284">
        <v>2.92</v>
      </c>
      <c r="G284">
        <v>1.7</v>
      </c>
      <c r="H284">
        <v>4.1399999999999997</v>
      </c>
      <c r="K284">
        <v>3.27</v>
      </c>
      <c r="L284">
        <v>2.1</v>
      </c>
      <c r="N284">
        <v>1.76</v>
      </c>
      <c r="Q284">
        <v>3.55</v>
      </c>
      <c r="R284">
        <v>23.87</v>
      </c>
      <c r="T284">
        <v>6.48</v>
      </c>
      <c r="U284">
        <v>3.08</v>
      </c>
      <c r="V284">
        <v>4.21</v>
      </c>
      <c r="W284">
        <v>6.73</v>
      </c>
      <c r="Y284">
        <v>0.1</v>
      </c>
      <c r="AC284">
        <v>0.76</v>
      </c>
      <c r="AD284">
        <v>2.48</v>
      </c>
      <c r="AE284">
        <v>3.46</v>
      </c>
    </row>
    <row r="285" spans="1:31">
      <c r="A285" s="1">
        <v>31503</v>
      </c>
      <c r="B285">
        <v>235.52</v>
      </c>
      <c r="C285">
        <v>3.45</v>
      </c>
      <c r="D285">
        <v>4.71</v>
      </c>
      <c r="E285">
        <v>7.88</v>
      </c>
      <c r="G285">
        <v>1.62</v>
      </c>
      <c r="H285">
        <v>3.93</v>
      </c>
      <c r="K285">
        <v>3.12</v>
      </c>
      <c r="L285">
        <v>1.97</v>
      </c>
      <c r="N285">
        <v>1.72</v>
      </c>
      <c r="Q285">
        <v>3.47</v>
      </c>
      <c r="R285">
        <v>24.3</v>
      </c>
      <c r="T285">
        <v>6.47</v>
      </c>
      <c r="U285">
        <v>2.96</v>
      </c>
      <c r="V285">
        <v>4.08</v>
      </c>
      <c r="W285">
        <v>6.56</v>
      </c>
      <c r="Y285">
        <v>0.09</v>
      </c>
      <c r="AC285">
        <v>0.75</v>
      </c>
      <c r="AD285">
        <v>2.1</v>
      </c>
      <c r="AE285">
        <v>3.22</v>
      </c>
    </row>
    <row r="286" spans="1:31">
      <c r="A286" s="1">
        <v>31474</v>
      </c>
      <c r="B286">
        <v>238.9</v>
      </c>
      <c r="C286">
        <v>3.22</v>
      </c>
      <c r="D286">
        <v>5.38</v>
      </c>
      <c r="E286">
        <v>7.99</v>
      </c>
      <c r="G286">
        <v>1.76</v>
      </c>
      <c r="H286">
        <v>3.72</v>
      </c>
      <c r="K286">
        <v>2.61</v>
      </c>
      <c r="L286">
        <v>2.12</v>
      </c>
      <c r="N286">
        <v>1.73</v>
      </c>
      <c r="Q286">
        <v>3.37</v>
      </c>
      <c r="R286">
        <v>23.56</v>
      </c>
      <c r="T286">
        <v>6.63</v>
      </c>
      <c r="U286">
        <v>2.79</v>
      </c>
      <c r="V286">
        <v>3.95</v>
      </c>
      <c r="W286">
        <v>6.59</v>
      </c>
      <c r="Y286">
        <v>0.08</v>
      </c>
      <c r="AC286">
        <v>0.73</v>
      </c>
      <c r="AD286">
        <v>2.04</v>
      </c>
      <c r="AE286">
        <v>3.17</v>
      </c>
    </row>
    <row r="287" spans="1:31">
      <c r="A287" s="1">
        <v>31446</v>
      </c>
      <c r="B287">
        <v>226.92</v>
      </c>
      <c r="C287">
        <v>2.85</v>
      </c>
      <c r="D287">
        <v>5.12</v>
      </c>
      <c r="E287">
        <v>7.48</v>
      </c>
      <c r="G287">
        <v>1.78</v>
      </c>
      <c r="H287">
        <v>3.75</v>
      </c>
      <c r="K287">
        <v>2.42</v>
      </c>
      <c r="L287">
        <v>1.85</v>
      </c>
      <c r="N287">
        <v>1.71</v>
      </c>
      <c r="Q287">
        <v>3.36</v>
      </c>
      <c r="R287">
        <v>23.46</v>
      </c>
      <c r="T287">
        <v>5.75</v>
      </c>
      <c r="U287">
        <v>2.5299999999999998</v>
      </c>
      <c r="V287">
        <v>3.66</v>
      </c>
      <c r="W287">
        <v>6.18</v>
      </c>
      <c r="AC287">
        <v>0.64</v>
      </c>
      <c r="AD287">
        <v>1.76</v>
      </c>
      <c r="AE287">
        <v>2.97</v>
      </c>
    </row>
    <row r="288" spans="1:31">
      <c r="A288" s="1">
        <v>31414</v>
      </c>
      <c r="B288">
        <v>211.78</v>
      </c>
      <c r="C288">
        <v>2.64</v>
      </c>
      <c r="D288">
        <v>4.38</v>
      </c>
      <c r="E288">
        <v>6.72</v>
      </c>
      <c r="G288">
        <v>1.52</v>
      </c>
      <c r="H288">
        <v>3.66</v>
      </c>
      <c r="K288">
        <v>2.0499999999999998</v>
      </c>
      <c r="L288">
        <v>1.62</v>
      </c>
      <c r="N288">
        <v>1.55</v>
      </c>
      <c r="Q288">
        <v>3.02</v>
      </c>
      <c r="R288">
        <v>23.39</v>
      </c>
      <c r="T288">
        <v>5.3</v>
      </c>
      <c r="U288">
        <v>2.21</v>
      </c>
      <c r="V288">
        <v>3.27</v>
      </c>
      <c r="W288">
        <v>5.63</v>
      </c>
      <c r="AC288">
        <v>0.6</v>
      </c>
      <c r="AD288">
        <v>1.66</v>
      </c>
      <c r="AE288">
        <v>2.89</v>
      </c>
    </row>
    <row r="289" spans="1:31">
      <c r="A289" s="1">
        <v>31383</v>
      </c>
      <c r="B289">
        <v>211.28</v>
      </c>
      <c r="C289">
        <v>2.5099999999999998</v>
      </c>
      <c r="D289">
        <v>4.13</v>
      </c>
      <c r="E289">
        <v>7.28</v>
      </c>
      <c r="G289">
        <v>1.39</v>
      </c>
      <c r="H289">
        <v>3.83</v>
      </c>
      <c r="K289">
        <v>1.96</v>
      </c>
      <c r="L289">
        <v>1.48</v>
      </c>
      <c r="N289">
        <v>1.59</v>
      </c>
      <c r="Q289">
        <v>2.81</v>
      </c>
      <c r="R289">
        <v>24.01</v>
      </c>
      <c r="T289">
        <v>5.44</v>
      </c>
      <c r="U289">
        <v>2.2200000000000002</v>
      </c>
      <c r="V289">
        <v>3.3</v>
      </c>
      <c r="W289">
        <v>5.56</v>
      </c>
      <c r="AC289">
        <v>0.61</v>
      </c>
      <c r="AD289">
        <v>1.65</v>
      </c>
      <c r="AE289">
        <v>3.08</v>
      </c>
    </row>
    <row r="290" spans="1:31">
      <c r="A290" s="1">
        <v>31352</v>
      </c>
      <c r="B290">
        <v>202.17</v>
      </c>
      <c r="C290">
        <v>2.2999999999999998</v>
      </c>
      <c r="D290">
        <v>3.78</v>
      </c>
      <c r="E290">
        <v>6.84</v>
      </c>
      <c r="G290">
        <v>1.48</v>
      </c>
      <c r="H290">
        <v>3.84</v>
      </c>
      <c r="K290">
        <v>1.71</v>
      </c>
      <c r="L290">
        <v>1.38</v>
      </c>
      <c r="N290">
        <v>1.42</v>
      </c>
      <c r="Q290">
        <v>2.74</v>
      </c>
      <c r="R290">
        <v>21.58</v>
      </c>
      <c r="T290">
        <v>4.9000000000000004</v>
      </c>
      <c r="U290">
        <v>2.19</v>
      </c>
      <c r="V290">
        <v>3.05</v>
      </c>
      <c r="W290">
        <v>5.23</v>
      </c>
      <c r="AC290">
        <v>0.54</v>
      </c>
      <c r="AD290">
        <v>1.53</v>
      </c>
      <c r="AE290">
        <v>2.98</v>
      </c>
    </row>
    <row r="291" spans="1:31">
      <c r="A291" s="1">
        <v>31321</v>
      </c>
      <c r="B291">
        <v>189.82</v>
      </c>
      <c r="C291">
        <v>2.12</v>
      </c>
      <c r="D291">
        <v>3.52</v>
      </c>
      <c r="E291">
        <v>6.35</v>
      </c>
      <c r="G291">
        <v>1.3</v>
      </c>
      <c r="H291">
        <v>3.86</v>
      </c>
      <c r="K291">
        <v>1.59</v>
      </c>
      <c r="L291">
        <v>1.19</v>
      </c>
      <c r="N291">
        <v>1.25</v>
      </c>
      <c r="Q291">
        <v>2.31</v>
      </c>
      <c r="R291">
        <v>19.89</v>
      </c>
      <c r="T291">
        <v>4.59</v>
      </c>
      <c r="U291">
        <v>1.87</v>
      </c>
      <c r="V291">
        <v>2.73</v>
      </c>
      <c r="W291">
        <v>4.7699999999999996</v>
      </c>
      <c r="AC291">
        <v>0.48</v>
      </c>
      <c r="AD291">
        <v>1.37</v>
      </c>
      <c r="AE291">
        <v>3.02</v>
      </c>
    </row>
    <row r="292" spans="1:31">
      <c r="A292" s="1">
        <v>31293</v>
      </c>
      <c r="B292">
        <v>182.08</v>
      </c>
      <c r="C292">
        <v>1.8</v>
      </c>
      <c r="D292">
        <v>3.21</v>
      </c>
      <c r="E292">
        <v>6.28</v>
      </c>
      <c r="G292">
        <v>1.23</v>
      </c>
      <c r="H292">
        <v>3.65</v>
      </c>
      <c r="K292">
        <v>1.45</v>
      </c>
      <c r="L292">
        <v>1.1100000000000001</v>
      </c>
      <c r="N292">
        <v>1.25</v>
      </c>
      <c r="Q292">
        <v>2.4900000000000002</v>
      </c>
      <c r="R292">
        <v>18.97</v>
      </c>
      <c r="T292">
        <v>3.96</v>
      </c>
      <c r="U292">
        <v>1.82</v>
      </c>
      <c r="V292">
        <v>2.64</v>
      </c>
      <c r="W292">
        <v>4.66</v>
      </c>
      <c r="AC292">
        <v>0.46</v>
      </c>
      <c r="AD292">
        <v>1.24</v>
      </c>
      <c r="AE292">
        <v>2.85</v>
      </c>
    </row>
    <row r="293" spans="1:31">
      <c r="A293" s="1">
        <v>31260</v>
      </c>
      <c r="B293">
        <v>188.63</v>
      </c>
      <c r="C293">
        <v>1.71</v>
      </c>
      <c r="D293">
        <v>3.17</v>
      </c>
      <c r="E293">
        <v>6.66</v>
      </c>
      <c r="G293">
        <v>1.36</v>
      </c>
      <c r="H293">
        <v>3.72</v>
      </c>
      <c r="K293">
        <v>1.54</v>
      </c>
      <c r="L293">
        <v>1.1100000000000001</v>
      </c>
      <c r="N293">
        <v>1.31</v>
      </c>
      <c r="Q293">
        <v>2.71</v>
      </c>
      <c r="R293">
        <v>19.39</v>
      </c>
      <c r="T293">
        <v>4.6500000000000004</v>
      </c>
      <c r="U293">
        <v>1.85</v>
      </c>
      <c r="V293">
        <v>2.63</v>
      </c>
      <c r="W293">
        <v>4.6900000000000004</v>
      </c>
      <c r="AC293">
        <v>0.48</v>
      </c>
      <c r="AD293">
        <v>1.34</v>
      </c>
      <c r="AE293">
        <v>2.9</v>
      </c>
    </row>
    <row r="294" spans="1:31">
      <c r="A294" s="1">
        <v>31229</v>
      </c>
      <c r="B294">
        <v>190.92</v>
      </c>
      <c r="C294">
        <v>1.81</v>
      </c>
      <c r="D294">
        <v>3.4</v>
      </c>
      <c r="E294">
        <v>6.64</v>
      </c>
      <c r="G294">
        <v>1.33</v>
      </c>
      <c r="H294">
        <v>3.57</v>
      </c>
      <c r="K294">
        <v>1.5</v>
      </c>
      <c r="L294">
        <v>1.1200000000000001</v>
      </c>
      <c r="N294">
        <v>1.38</v>
      </c>
      <c r="Q294">
        <v>2.89</v>
      </c>
      <c r="R294">
        <v>19.95</v>
      </c>
      <c r="T294">
        <v>4.75</v>
      </c>
      <c r="U294">
        <v>1.86</v>
      </c>
      <c r="V294">
        <v>2.68</v>
      </c>
      <c r="W294">
        <v>4.8499999999999996</v>
      </c>
      <c r="AC294">
        <v>0.53</v>
      </c>
      <c r="AD294">
        <v>1.28</v>
      </c>
      <c r="AE294">
        <v>2.84</v>
      </c>
    </row>
    <row r="295" spans="1:31">
      <c r="A295" s="1">
        <v>31201</v>
      </c>
      <c r="B295">
        <v>191.85</v>
      </c>
      <c r="C295">
        <v>2.0499999999999998</v>
      </c>
      <c r="D295">
        <v>3.65</v>
      </c>
      <c r="E295">
        <v>6.16</v>
      </c>
      <c r="G295">
        <v>1.38</v>
      </c>
      <c r="H295">
        <v>3.63</v>
      </c>
      <c r="K295">
        <v>1.62</v>
      </c>
      <c r="L295">
        <v>1.1200000000000001</v>
      </c>
      <c r="N295">
        <v>1.33</v>
      </c>
      <c r="Q295">
        <v>2.67</v>
      </c>
      <c r="R295">
        <v>18.79</v>
      </c>
      <c r="T295">
        <v>4.8</v>
      </c>
      <c r="U295">
        <v>1.79</v>
      </c>
      <c r="V295">
        <v>2.78</v>
      </c>
      <c r="W295">
        <v>4.7300000000000004</v>
      </c>
      <c r="AC295">
        <v>0.51</v>
      </c>
      <c r="AD295">
        <v>1.41</v>
      </c>
      <c r="AE295">
        <v>2.91</v>
      </c>
    </row>
    <row r="296" spans="1:31">
      <c r="A296" s="1">
        <v>31168</v>
      </c>
      <c r="B296">
        <v>189.55</v>
      </c>
      <c r="C296">
        <v>1.98</v>
      </c>
      <c r="D296">
        <v>3.51</v>
      </c>
      <c r="E296">
        <v>6.1</v>
      </c>
      <c r="G296">
        <v>1.33</v>
      </c>
      <c r="H296">
        <v>3.47</v>
      </c>
      <c r="K296">
        <v>1.5</v>
      </c>
      <c r="L296">
        <v>1.08</v>
      </c>
      <c r="N296">
        <v>1.3</v>
      </c>
      <c r="Q296">
        <v>2.5299999999999998</v>
      </c>
      <c r="R296">
        <v>19.53</v>
      </c>
      <c r="T296">
        <v>4.74</v>
      </c>
      <c r="U296">
        <v>1.73</v>
      </c>
      <c r="V296">
        <v>2.71</v>
      </c>
      <c r="W296">
        <v>4.55</v>
      </c>
      <c r="AC296">
        <v>0.49</v>
      </c>
      <c r="AD296">
        <v>1.35</v>
      </c>
      <c r="AE296">
        <v>2.92</v>
      </c>
    </row>
    <row r="297" spans="1:31">
      <c r="A297" s="1">
        <v>31138</v>
      </c>
      <c r="B297">
        <v>179.83</v>
      </c>
      <c r="C297">
        <v>2.42</v>
      </c>
      <c r="D297">
        <v>3.29</v>
      </c>
      <c r="E297">
        <v>5.52</v>
      </c>
      <c r="G297">
        <v>1.23</v>
      </c>
      <c r="H297">
        <v>3.55</v>
      </c>
      <c r="K297">
        <v>1.32</v>
      </c>
      <c r="L297">
        <v>1.01</v>
      </c>
      <c r="N297">
        <v>1.26</v>
      </c>
      <c r="Q297">
        <v>2.42</v>
      </c>
      <c r="R297">
        <v>19.04</v>
      </c>
      <c r="T297">
        <v>4.34</v>
      </c>
      <c r="U297">
        <v>1.75</v>
      </c>
      <c r="V297">
        <v>2.46</v>
      </c>
      <c r="W297">
        <v>4.62</v>
      </c>
      <c r="AC297">
        <v>0.48</v>
      </c>
      <c r="AD297">
        <v>1.21</v>
      </c>
      <c r="AE297">
        <v>2.74</v>
      </c>
    </row>
    <row r="298" spans="1:31">
      <c r="A298" s="1">
        <v>31107</v>
      </c>
      <c r="B298">
        <v>180.66</v>
      </c>
      <c r="C298">
        <v>2.52</v>
      </c>
      <c r="D298">
        <v>3.16</v>
      </c>
      <c r="E298">
        <v>5.71</v>
      </c>
      <c r="G298">
        <v>1.23</v>
      </c>
      <c r="H298">
        <v>3.33</v>
      </c>
      <c r="K298">
        <v>1.35</v>
      </c>
      <c r="L298">
        <v>1.04</v>
      </c>
      <c r="N298">
        <v>1.26</v>
      </c>
      <c r="Q298">
        <v>2.59</v>
      </c>
      <c r="R298">
        <v>19.11</v>
      </c>
      <c r="T298">
        <v>4.3</v>
      </c>
      <c r="U298">
        <v>1.79</v>
      </c>
      <c r="V298">
        <v>2.4</v>
      </c>
      <c r="W298">
        <v>4.93</v>
      </c>
      <c r="AC298">
        <v>0.49</v>
      </c>
      <c r="AD298">
        <v>1.1499999999999999</v>
      </c>
      <c r="AE298">
        <v>2.67</v>
      </c>
    </row>
    <row r="299" spans="1:31">
      <c r="A299" s="1">
        <v>31079</v>
      </c>
      <c r="B299">
        <v>181.18</v>
      </c>
      <c r="C299">
        <v>2.82</v>
      </c>
      <c r="D299">
        <v>3.24</v>
      </c>
      <c r="E299">
        <v>5.98</v>
      </c>
      <c r="G299">
        <v>1.19</v>
      </c>
      <c r="H299">
        <v>3.31</v>
      </c>
      <c r="K299">
        <v>1.33</v>
      </c>
      <c r="L299">
        <v>1.0900000000000001</v>
      </c>
      <c r="N299">
        <v>1.35</v>
      </c>
      <c r="Q299">
        <v>2.82</v>
      </c>
      <c r="R299">
        <v>20.170000000000002</v>
      </c>
      <c r="T299">
        <v>4.4400000000000004</v>
      </c>
      <c r="U299">
        <v>1.6</v>
      </c>
      <c r="V299">
        <v>2.44</v>
      </c>
      <c r="W299">
        <v>4.92</v>
      </c>
      <c r="AC299">
        <v>0.48</v>
      </c>
      <c r="AD299">
        <v>1.17</v>
      </c>
      <c r="AE299">
        <v>2.5299999999999998</v>
      </c>
    </row>
    <row r="300" spans="1:31">
      <c r="A300" s="1">
        <v>31049</v>
      </c>
      <c r="B300">
        <v>179.63</v>
      </c>
      <c r="C300">
        <v>3.31</v>
      </c>
      <c r="D300">
        <v>3.25</v>
      </c>
      <c r="E300">
        <v>5.67</v>
      </c>
      <c r="G300">
        <v>1.18</v>
      </c>
      <c r="H300">
        <v>3.22</v>
      </c>
      <c r="K300">
        <v>1.27</v>
      </c>
      <c r="L300">
        <v>1.19</v>
      </c>
      <c r="N300">
        <v>1.35</v>
      </c>
      <c r="Q300">
        <v>2.85</v>
      </c>
      <c r="R300">
        <v>20.36</v>
      </c>
      <c r="T300">
        <v>4.2300000000000004</v>
      </c>
      <c r="U300">
        <v>1.51</v>
      </c>
      <c r="V300">
        <v>2.31</v>
      </c>
      <c r="W300">
        <v>5.01</v>
      </c>
      <c r="AC300">
        <v>0.49</v>
      </c>
      <c r="AD300">
        <v>1.17</v>
      </c>
      <c r="AE300">
        <v>2.5099999999999998</v>
      </c>
    </row>
    <row r="301" spans="1:31">
      <c r="A301" s="1">
        <v>31019</v>
      </c>
      <c r="B301">
        <v>167.24</v>
      </c>
      <c r="C301">
        <v>3.32</v>
      </c>
      <c r="D301">
        <v>2.85</v>
      </c>
      <c r="E301">
        <v>5.14</v>
      </c>
      <c r="G301">
        <v>1.17</v>
      </c>
      <c r="H301">
        <v>2.93</v>
      </c>
      <c r="K301">
        <v>1.02</v>
      </c>
      <c r="L301">
        <v>1.1100000000000001</v>
      </c>
      <c r="N301">
        <v>1.19</v>
      </c>
      <c r="Q301">
        <v>2.58</v>
      </c>
      <c r="R301">
        <v>18.38</v>
      </c>
      <c r="T301">
        <v>3.89</v>
      </c>
      <c r="U301">
        <v>1.58</v>
      </c>
      <c r="V301">
        <v>2.08</v>
      </c>
      <c r="W301">
        <v>4.66</v>
      </c>
      <c r="AC301">
        <v>0.42</v>
      </c>
      <c r="AD301">
        <v>0.98</v>
      </c>
      <c r="AE301">
        <v>2.35</v>
      </c>
    </row>
    <row r="302" spans="1:31">
      <c r="A302" s="1">
        <v>30987</v>
      </c>
      <c r="B302">
        <v>163.58000000000001</v>
      </c>
      <c r="C302">
        <v>2.82</v>
      </c>
      <c r="D302">
        <v>2.66</v>
      </c>
      <c r="E302">
        <v>4.91</v>
      </c>
      <c r="G302">
        <v>1.1299999999999999</v>
      </c>
      <c r="H302">
        <v>3.11</v>
      </c>
      <c r="K302">
        <v>1</v>
      </c>
      <c r="L302">
        <v>1.0900000000000001</v>
      </c>
      <c r="N302">
        <v>1.17</v>
      </c>
      <c r="Q302">
        <v>2.5</v>
      </c>
      <c r="R302">
        <v>18.170000000000002</v>
      </c>
      <c r="T302">
        <v>3.56</v>
      </c>
      <c r="U302">
        <v>1.56</v>
      </c>
      <c r="V302">
        <v>2.0699999999999998</v>
      </c>
      <c r="W302">
        <v>4.6399999999999997</v>
      </c>
      <c r="AC302">
        <v>0.42</v>
      </c>
      <c r="AD302">
        <v>1.03</v>
      </c>
      <c r="AE302">
        <v>2.2599999999999998</v>
      </c>
    </row>
    <row r="303" spans="1:31">
      <c r="A303" s="1">
        <v>30956</v>
      </c>
      <c r="B303">
        <v>166.09</v>
      </c>
      <c r="C303">
        <v>2.84</v>
      </c>
      <c r="D303">
        <v>2.78</v>
      </c>
      <c r="E303">
        <v>5.22</v>
      </c>
      <c r="G303">
        <v>1.1200000000000001</v>
      </c>
      <c r="H303">
        <v>3.02</v>
      </c>
      <c r="K303">
        <v>0.97</v>
      </c>
      <c r="L303">
        <v>1.1299999999999999</v>
      </c>
      <c r="N303">
        <v>1.2</v>
      </c>
      <c r="Q303">
        <v>2.75</v>
      </c>
      <c r="R303">
        <v>18.600000000000001</v>
      </c>
      <c r="T303">
        <v>3.32</v>
      </c>
      <c r="U303">
        <v>1.62</v>
      </c>
      <c r="V303">
        <v>2.12</v>
      </c>
      <c r="W303">
        <v>4.78</v>
      </c>
      <c r="AD303">
        <v>1.08</v>
      </c>
      <c r="AE303">
        <v>2.2400000000000002</v>
      </c>
    </row>
    <row r="304" spans="1:31">
      <c r="A304" s="1">
        <v>30929</v>
      </c>
      <c r="B304">
        <v>166.1</v>
      </c>
      <c r="C304">
        <v>2.87</v>
      </c>
      <c r="D304">
        <v>2.57</v>
      </c>
      <c r="E304">
        <v>4.87</v>
      </c>
      <c r="G304">
        <v>1.1299999999999999</v>
      </c>
      <c r="H304">
        <v>3.35</v>
      </c>
      <c r="K304">
        <v>1</v>
      </c>
      <c r="L304">
        <v>1.0900000000000001</v>
      </c>
      <c r="N304">
        <v>1.1599999999999999</v>
      </c>
      <c r="Q304">
        <v>2.84</v>
      </c>
      <c r="R304">
        <v>18.39</v>
      </c>
      <c r="T304">
        <v>3.38</v>
      </c>
      <c r="U304">
        <v>1.56</v>
      </c>
      <c r="V304">
        <v>2.02</v>
      </c>
      <c r="W304">
        <v>4.4400000000000004</v>
      </c>
      <c r="AD304">
        <v>1.1000000000000001</v>
      </c>
      <c r="AE304">
        <v>2.29</v>
      </c>
    </row>
    <row r="305" spans="1:31">
      <c r="A305" s="1">
        <v>30895</v>
      </c>
      <c r="B305">
        <v>166.68</v>
      </c>
      <c r="D305">
        <v>2.44</v>
      </c>
      <c r="E305">
        <v>4.83</v>
      </c>
      <c r="G305">
        <v>1.0900000000000001</v>
      </c>
      <c r="H305">
        <v>3.34</v>
      </c>
      <c r="K305">
        <v>0.95</v>
      </c>
      <c r="L305">
        <v>1.02</v>
      </c>
      <c r="N305">
        <v>1.17</v>
      </c>
      <c r="Q305">
        <v>2.98</v>
      </c>
      <c r="R305">
        <v>18.309999999999999</v>
      </c>
      <c r="T305">
        <v>2.98</v>
      </c>
      <c r="U305">
        <v>1.53</v>
      </c>
      <c r="V305">
        <v>2.04</v>
      </c>
      <c r="W305">
        <v>4.84</v>
      </c>
      <c r="AD305">
        <v>1.1399999999999999</v>
      </c>
      <c r="AE305">
        <v>2.2000000000000002</v>
      </c>
    </row>
    <row r="306" spans="1:31">
      <c r="A306" s="1">
        <v>30865</v>
      </c>
      <c r="B306">
        <v>150.66</v>
      </c>
      <c r="D306">
        <v>2.0499999999999998</v>
      </c>
      <c r="E306">
        <v>4.21</v>
      </c>
      <c r="G306">
        <v>0.99</v>
      </c>
      <c r="H306">
        <v>2.85</v>
      </c>
      <c r="K306">
        <v>0.89</v>
      </c>
      <c r="L306">
        <v>0.94</v>
      </c>
      <c r="N306">
        <v>1.0900000000000001</v>
      </c>
      <c r="Q306">
        <v>2.77</v>
      </c>
      <c r="R306">
        <v>16.22</v>
      </c>
      <c r="T306">
        <v>2.87</v>
      </c>
      <c r="U306">
        <v>1.47</v>
      </c>
      <c r="V306">
        <v>1.92</v>
      </c>
      <c r="W306">
        <v>4.3899999999999997</v>
      </c>
      <c r="AD306">
        <v>1.05</v>
      </c>
      <c r="AE306">
        <v>1.92</v>
      </c>
    </row>
    <row r="307" spans="1:31">
      <c r="A307" s="1">
        <v>30834</v>
      </c>
      <c r="B307">
        <v>153.18</v>
      </c>
      <c r="D307">
        <v>2.14</v>
      </c>
      <c r="E307">
        <v>3.92</v>
      </c>
      <c r="G307">
        <v>1.08</v>
      </c>
      <c r="H307">
        <v>3.17</v>
      </c>
      <c r="K307">
        <v>0.8</v>
      </c>
      <c r="L307">
        <v>0.85</v>
      </c>
      <c r="N307">
        <v>1.0900000000000001</v>
      </c>
      <c r="Q307">
        <v>2.77</v>
      </c>
      <c r="R307">
        <v>15.51</v>
      </c>
      <c r="T307">
        <v>2.6</v>
      </c>
      <c r="U307">
        <v>1.42</v>
      </c>
      <c r="V307">
        <v>1.83</v>
      </c>
      <c r="W307">
        <v>4.4800000000000004</v>
      </c>
      <c r="AD307">
        <v>1.06</v>
      </c>
      <c r="AE307">
        <v>2.0499999999999998</v>
      </c>
    </row>
    <row r="308" spans="1:31">
      <c r="A308" s="1">
        <v>30803</v>
      </c>
      <c r="B308">
        <v>150.55000000000001</v>
      </c>
      <c r="D308">
        <v>1.91</v>
      </c>
      <c r="E308">
        <v>3.5</v>
      </c>
      <c r="G308">
        <v>0.98</v>
      </c>
      <c r="H308">
        <v>3.37</v>
      </c>
      <c r="K308">
        <v>1.05</v>
      </c>
      <c r="L308">
        <v>0.87</v>
      </c>
      <c r="N308">
        <v>1.0900000000000001</v>
      </c>
      <c r="Q308">
        <v>2.65</v>
      </c>
      <c r="R308">
        <v>15.8</v>
      </c>
      <c r="T308">
        <v>2.5499999999999998</v>
      </c>
      <c r="U308">
        <v>1.34</v>
      </c>
      <c r="V308">
        <v>1.67</v>
      </c>
      <c r="W308">
        <v>4.3499999999999996</v>
      </c>
      <c r="AD308">
        <v>0.95</v>
      </c>
      <c r="AE308">
        <v>2</v>
      </c>
    </row>
    <row r="309" spans="1:31">
      <c r="A309" s="1">
        <v>30774</v>
      </c>
      <c r="B309">
        <v>160.05000000000001</v>
      </c>
      <c r="D309">
        <v>2.19</v>
      </c>
      <c r="E309">
        <v>3.33</v>
      </c>
      <c r="G309">
        <v>1.04</v>
      </c>
      <c r="H309">
        <v>3.53</v>
      </c>
      <c r="K309">
        <v>1.06</v>
      </c>
      <c r="L309">
        <v>0.86</v>
      </c>
      <c r="N309">
        <v>1.1399999999999999</v>
      </c>
      <c r="Q309">
        <v>2.8</v>
      </c>
      <c r="R309">
        <v>16.54</v>
      </c>
      <c r="T309">
        <v>3.35</v>
      </c>
      <c r="U309">
        <v>1.34</v>
      </c>
      <c r="V309">
        <v>1.78</v>
      </c>
      <c r="W309">
        <v>4.34</v>
      </c>
      <c r="AD309">
        <v>0.91</v>
      </c>
      <c r="AE309">
        <v>2.1</v>
      </c>
    </row>
    <row r="310" spans="1:31">
      <c r="A310" s="1">
        <v>30742</v>
      </c>
      <c r="B310">
        <v>159.18</v>
      </c>
      <c r="D310">
        <v>2.2999999999999998</v>
      </c>
      <c r="E310">
        <v>3.39</v>
      </c>
      <c r="G310">
        <v>1.07</v>
      </c>
      <c r="H310">
        <v>3.33</v>
      </c>
      <c r="K310">
        <v>1.1299999999999999</v>
      </c>
      <c r="L310">
        <v>0.85</v>
      </c>
      <c r="N310">
        <v>1.1200000000000001</v>
      </c>
      <c r="Q310">
        <v>2.79</v>
      </c>
      <c r="R310">
        <v>16.559999999999999</v>
      </c>
      <c r="T310">
        <v>3.2</v>
      </c>
      <c r="U310">
        <v>1.34</v>
      </c>
      <c r="V310">
        <v>1.82</v>
      </c>
      <c r="W310">
        <v>4.18</v>
      </c>
      <c r="AD310">
        <v>0.85</v>
      </c>
      <c r="AE310">
        <v>1.9</v>
      </c>
    </row>
    <row r="311" spans="1:31">
      <c r="A311" s="1">
        <v>30713</v>
      </c>
      <c r="B311">
        <v>157.06</v>
      </c>
      <c r="D311">
        <v>2.09</v>
      </c>
      <c r="E311">
        <v>3.83</v>
      </c>
      <c r="G311">
        <v>1.1200000000000001</v>
      </c>
      <c r="H311">
        <v>3.3</v>
      </c>
      <c r="K311">
        <v>0.84</v>
      </c>
      <c r="L311">
        <v>0.87</v>
      </c>
      <c r="N311">
        <v>1.06</v>
      </c>
      <c r="Q311">
        <v>2.68</v>
      </c>
      <c r="R311">
        <v>16.03</v>
      </c>
      <c r="T311">
        <v>3.34</v>
      </c>
      <c r="U311">
        <v>1.25</v>
      </c>
      <c r="V311">
        <v>1.7</v>
      </c>
      <c r="W311">
        <v>4.33</v>
      </c>
      <c r="AD311">
        <v>0.82</v>
      </c>
      <c r="AE311">
        <v>1.89</v>
      </c>
    </row>
    <row r="312" spans="1:31">
      <c r="A312" s="1">
        <v>30684</v>
      </c>
      <c r="B312">
        <v>163.41</v>
      </c>
      <c r="D312">
        <v>2.1800000000000002</v>
      </c>
      <c r="E312">
        <v>3.92</v>
      </c>
      <c r="G312">
        <v>1.21</v>
      </c>
      <c r="H312">
        <v>3.26</v>
      </c>
      <c r="K312">
        <v>0.94</v>
      </c>
      <c r="L312">
        <v>0.95</v>
      </c>
      <c r="N312">
        <v>1.1000000000000001</v>
      </c>
      <c r="Q312">
        <v>3.05</v>
      </c>
      <c r="R312">
        <v>16.46</v>
      </c>
      <c r="T312">
        <v>3.5</v>
      </c>
      <c r="U312">
        <v>1.22</v>
      </c>
      <c r="V312">
        <v>1.78</v>
      </c>
      <c r="W312">
        <v>4.4000000000000004</v>
      </c>
      <c r="AD312">
        <v>0.91</v>
      </c>
      <c r="AE312">
        <v>1.91</v>
      </c>
    </row>
    <row r="313" spans="1:31">
      <c r="A313" s="1">
        <v>30651</v>
      </c>
      <c r="B313">
        <v>164.93</v>
      </c>
      <c r="D313">
        <v>2.37</v>
      </c>
      <c r="E313">
        <v>3.86</v>
      </c>
      <c r="G313">
        <v>1.08</v>
      </c>
      <c r="H313">
        <v>3.09</v>
      </c>
      <c r="K313">
        <v>0.88</v>
      </c>
      <c r="L313">
        <v>0.98</v>
      </c>
      <c r="N313">
        <v>1.19</v>
      </c>
      <c r="Q313">
        <v>3.21</v>
      </c>
      <c r="R313">
        <v>17.600000000000001</v>
      </c>
      <c r="T313">
        <v>3.05</v>
      </c>
      <c r="U313">
        <v>1.29</v>
      </c>
      <c r="V313">
        <v>1.86</v>
      </c>
      <c r="W313">
        <v>4.6900000000000004</v>
      </c>
      <c r="AD313">
        <v>1</v>
      </c>
      <c r="AE313">
        <v>1.8</v>
      </c>
    </row>
    <row r="314" spans="1:31">
      <c r="A314" s="1">
        <v>30621</v>
      </c>
      <c r="B314">
        <v>166.4</v>
      </c>
      <c r="D314">
        <v>2.48</v>
      </c>
      <c r="E314">
        <v>4.0199999999999996</v>
      </c>
      <c r="G314">
        <v>1.1299999999999999</v>
      </c>
      <c r="H314">
        <v>3.09</v>
      </c>
      <c r="K314">
        <v>0.8</v>
      </c>
      <c r="L314">
        <v>0.95</v>
      </c>
      <c r="N314">
        <v>1.1599999999999999</v>
      </c>
      <c r="Q314">
        <v>3</v>
      </c>
      <c r="R314">
        <v>16.93</v>
      </c>
      <c r="U314">
        <v>1.33</v>
      </c>
      <c r="V314">
        <v>1.87</v>
      </c>
      <c r="W314">
        <v>4.8600000000000003</v>
      </c>
      <c r="AD314">
        <v>1.08</v>
      </c>
      <c r="AE314">
        <v>1.82</v>
      </c>
    </row>
    <row r="315" spans="1:31">
      <c r="A315" s="1">
        <v>30592</v>
      </c>
      <c r="B315">
        <v>163.55000000000001</v>
      </c>
      <c r="D315">
        <v>2.39</v>
      </c>
      <c r="E315">
        <v>3.33</v>
      </c>
      <c r="G315">
        <v>0.99</v>
      </c>
      <c r="H315">
        <v>3.14</v>
      </c>
      <c r="K315">
        <v>1.02</v>
      </c>
      <c r="L315">
        <v>1.02</v>
      </c>
      <c r="N315">
        <v>1.04</v>
      </c>
      <c r="Q315">
        <v>2.67</v>
      </c>
      <c r="R315">
        <v>18.14</v>
      </c>
      <c r="U315">
        <v>1.24</v>
      </c>
      <c r="V315">
        <v>1.84</v>
      </c>
      <c r="W315">
        <v>4.78</v>
      </c>
      <c r="AD315">
        <v>1.01</v>
      </c>
      <c r="AE315">
        <v>1.8</v>
      </c>
    </row>
    <row r="316" spans="1:31">
      <c r="A316" s="1">
        <v>30560</v>
      </c>
      <c r="B316">
        <v>166.07</v>
      </c>
      <c r="D316">
        <v>2.63</v>
      </c>
      <c r="E316">
        <v>3.45</v>
      </c>
      <c r="G316">
        <v>0.99</v>
      </c>
      <c r="H316">
        <v>3.18</v>
      </c>
      <c r="K316">
        <v>1.03</v>
      </c>
      <c r="L316">
        <v>0.94</v>
      </c>
      <c r="N316">
        <v>1.06</v>
      </c>
      <c r="Q316">
        <v>3.13</v>
      </c>
      <c r="R316">
        <v>18.16</v>
      </c>
      <c r="U316">
        <v>1.21</v>
      </c>
      <c r="V316">
        <v>1.7</v>
      </c>
      <c r="W316">
        <v>4.68</v>
      </c>
      <c r="AD316">
        <v>1.05</v>
      </c>
      <c r="AE316">
        <v>1.72</v>
      </c>
    </row>
    <row r="317" spans="1:31">
      <c r="A317" s="1">
        <v>30529</v>
      </c>
      <c r="B317">
        <v>164.4</v>
      </c>
      <c r="D317">
        <v>3.04</v>
      </c>
      <c r="E317">
        <v>3.31</v>
      </c>
      <c r="G317">
        <v>0.94</v>
      </c>
      <c r="H317">
        <v>3.29</v>
      </c>
      <c r="K317">
        <v>0.98</v>
      </c>
      <c r="L317">
        <v>0.87</v>
      </c>
      <c r="N317">
        <v>1.02</v>
      </c>
      <c r="Q317">
        <v>3.28</v>
      </c>
      <c r="R317">
        <v>17.11</v>
      </c>
      <c r="U317">
        <v>1.21</v>
      </c>
      <c r="V317">
        <v>1.59</v>
      </c>
      <c r="W317">
        <v>4.41</v>
      </c>
      <c r="AD317">
        <v>1.01</v>
      </c>
      <c r="AE317">
        <v>1.79</v>
      </c>
    </row>
    <row r="318" spans="1:31">
      <c r="A318" s="1">
        <v>30498</v>
      </c>
      <c r="B318">
        <v>162.56</v>
      </c>
      <c r="D318">
        <v>3.02</v>
      </c>
      <c r="E318">
        <v>3.61</v>
      </c>
      <c r="G318">
        <v>0.96</v>
      </c>
      <c r="H318">
        <v>3.21</v>
      </c>
      <c r="K318">
        <v>1.04</v>
      </c>
      <c r="L318">
        <v>0.92</v>
      </c>
      <c r="N318">
        <v>0.99</v>
      </c>
      <c r="Q318">
        <v>3.22</v>
      </c>
      <c r="R318">
        <v>17.100000000000001</v>
      </c>
      <c r="U318">
        <v>1.0900000000000001</v>
      </c>
      <c r="V318">
        <v>1.62</v>
      </c>
      <c r="W318">
        <v>4.43</v>
      </c>
      <c r="AD318">
        <v>1.05</v>
      </c>
      <c r="AE318">
        <v>1.66</v>
      </c>
    </row>
    <row r="319" spans="1:31">
      <c r="A319" s="1">
        <v>30468</v>
      </c>
      <c r="B319">
        <v>167.64</v>
      </c>
      <c r="D319">
        <v>3.38</v>
      </c>
      <c r="E319">
        <v>3.96</v>
      </c>
      <c r="G319">
        <v>1.01</v>
      </c>
      <c r="H319">
        <v>3.5</v>
      </c>
      <c r="K319">
        <v>1.1200000000000001</v>
      </c>
      <c r="L319">
        <v>0.86</v>
      </c>
      <c r="N319">
        <v>1.1000000000000001</v>
      </c>
      <c r="Q319">
        <v>3.44</v>
      </c>
      <c r="R319">
        <v>17.079999999999998</v>
      </c>
      <c r="U319">
        <v>1.17</v>
      </c>
      <c r="V319">
        <v>1.72</v>
      </c>
      <c r="W319">
        <v>4.66</v>
      </c>
      <c r="AD319">
        <v>1</v>
      </c>
      <c r="AE319">
        <v>1.56</v>
      </c>
    </row>
    <row r="320" spans="1:31">
      <c r="A320" s="1">
        <v>30438</v>
      </c>
      <c r="B320">
        <v>162.38999999999999</v>
      </c>
      <c r="D320">
        <v>3.31</v>
      </c>
      <c r="E320">
        <v>3.47</v>
      </c>
      <c r="G320">
        <v>1.04</v>
      </c>
      <c r="H320">
        <v>3.29</v>
      </c>
      <c r="K320">
        <v>1.24</v>
      </c>
      <c r="L320">
        <v>0.72</v>
      </c>
      <c r="N320">
        <v>1.02</v>
      </c>
      <c r="Q320">
        <v>3.13</v>
      </c>
      <c r="R320">
        <v>15.8</v>
      </c>
      <c r="U320">
        <v>1.2</v>
      </c>
      <c r="V320">
        <v>1.65</v>
      </c>
      <c r="W320">
        <v>4.83</v>
      </c>
      <c r="AD320">
        <v>0.92</v>
      </c>
      <c r="AE320">
        <v>1.56</v>
      </c>
    </row>
    <row r="321" spans="1:31">
      <c r="A321" s="1">
        <v>30410</v>
      </c>
      <c r="B321">
        <v>164.43</v>
      </c>
      <c r="D321">
        <v>3.18</v>
      </c>
      <c r="E321">
        <v>3.28</v>
      </c>
      <c r="G321">
        <v>0.88</v>
      </c>
      <c r="H321">
        <v>3.63</v>
      </c>
      <c r="K321">
        <v>1.29</v>
      </c>
      <c r="L321">
        <v>0.78</v>
      </c>
      <c r="N321">
        <v>1.1100000000000001</v>
      </c>
      <c r="Q321">
        <v>2.84</v>
      </c>
      <c r="R321">
        <v>16.48</v>
      </c>
      <c r="U321">
        <v>1.29</v>
      </c>
      <c r="V321">
        <v>1.82</v>
      </c>
      <c r="W321">
        <v>4.6900000000000004</v>
      </c>
      <c r="AD321">
        <v>0.79</v>
      </c>
      <c r="AE321">
        <v>1.6</v>
      </c>
    </row>
    <row r="322" spans="1:31">
      <c r="A322" s="1">
        <v>30376</v>
      </c>
      <c r="B322">
        <v>152.96</v>
      </c>
      <c r="D322">
        <v>2.91</v>
      </c>
      <c r="E322">
        <v>3.43</v>
      </c>
      <c r="G322">
        <v>0.78</v>
      </c>
      <c r="H322">
        <v>3.42</v>
      </c>
      <c r="K322">
        <v>1.26</v>
      </c>
      <c r="L322">
        <v>0.61</v>
      </c>
      <c r="N322">
        <v>1.04</v>
      </c>
      <c r="Q322">
        <v>3.01</v>
      </c>
      <c r="R322">
        <v>14.33</v>
      </c>
      <c r="U322">
        <v>1.24</v>
      </c>
      <c r="V322">
        <v>1.8</v>
      </c>
      <c r="W322">
        <v>4.3099999999999996</v>
      </c>
      <c r="AD322">
        <v>0.74</v>
      </c>
      <c r="AE322">
        <v>1.39</v>
      </c>
    </row>
    <row r="323" spans="1:31">
      <c r="A323" s="1">
        <v>30348</v>
      </c>
      <c r="B323">
        <v>148.06</v>
      </c>
      <c r="D323">
        <v>2.75</v>
      </c>
      <c r="E323">
        <v>3.15</v>
      </c>
      <c r="G323">
        <v>0.74</v>
      </c>
      <c r="H323">
        <v>3.21</v>
      </c>
      <c r="K323">
        <v>1.23</v>
      </c>
      <c r="L323">
        <v>0.57999999999999996</v>
      </c>
      <c r="N323">
        <v>1.06</v>
      </c>
      <c r="Q323">
        <v>3.18</v>
      </c>
      <c r="R323">
        <v>13.95</v>
      </c>
      <c r="U323">
        <v>1.1399999999999999</v>
      </c>
      <c r="V323">
        <v>1.73</v>
      </c>
      <c r="W323">
        <v>4.3099999999999996</v>
      </c>
      <c r="AD323">
        <v>0.63</v>
      </c>
      <c r="AE323">
        <v>1.32</v>
      </c>
    </row>
    <row r="324" spans="1:31">
      <c r="A324" s="1">
        <v>30319</v>
      </c>
      <c r="B324">
        <v>145.30000000000001</v>
      </c>
      <c r="D324">
        <v>2.2999999999999998</v>
      </c>
      <c r="E324">
        <v>3.11</v>
      </c>
      <c r="G324">
        <v>0.71</v>
      </c>
      <c r="H324">
        <v>2.95</v>
      </c>
      <c r="K324">
        <v>1.1100000000000001</v>
      </c>
      <c r="L324">
        <v>0.6</v>
      </c>
      <c r="N324">
        <v>1.01</v>
      </c>
      <c r="Q324">
        <v>2.99</v>
      </c>
      <c r="R324">
        <v>13.8</v>
      </c>
      <c r="U324">
        <v>1.1499999999999999</v>
      </c>
      <c r="V324">
        <v>1.54</v>
      </c>
      <c r="W324">
        <v>4.0999999999999996</v>
      </c>
      <c r="AD324">
        <v>0.6</v>
      </c>
      <c r="AE324">
        <v>1.33</v>
      </c>
    </row>
    <row r="325" spans="1:31">
      <c r="A325" s="1">
        <v>30286</v>
      </c>
      <c r="B325">
        <v>140.63999999999999</v>
      </c>
      <c r="D325">
        <v>2.2400000000000002</v>
      </c>
      <c r="E325">
        <v>2.88</v>
      </c>
      <c r="G325">
        <v>0.71</v>
      </c>
      <c r="H325">
        <v>2.85</v>
      </c>
      <c r="K325">
        <v>1.04</v>
      </c>
      <c r="L325">
        <v>0.59</v>
      </c>
      <c r="N325">
        <v>0.93</v>
      </c>
      <c r="Q325">
        <v>2.75</v>
      </c>
      <c r="R325">
        <v>13.44</v>
      </c>
      <c r="U325">
        <v>1.19</v>
      </c>
      <c r="V325">
        <v>1.57</v>
      </c>
      <c r="W325">
        <v>4.09</v>
      </c>
      <c r="AD325">
        <v>0.64</v>
      </c>
      <c r="AE325">
        <v>1.31</v>
      </c>
    </row>
    <row r="326" spans="1:31">
      <c r="A326" s="1">
        <v>30256</v>
      </c>
      <c r="B326">
        <v>138.53</v>
      </c>
      <c r="D326">
        <v>2.39</v>
      </c>
      <c r="E326">
        <v>2.75</v>
      </c>
      <c r="G326">
        <v>0.71</v>
      </c>
      <c r="H326">
        <v>2.71</v>
      </c>
      <c r="K326">
        <v>1.08</v>
      </c>
      <c r="L326">
        <v>0.5</v>
      </c>
      <c r="N326">
        <v>0.91</v>
      </c>
      <c r="Q326">
        <v>2.73</v>
      </c>
      <c r="R326">
        <v>12.08</v>
      </c>
      <c r="U326">
        <v>1.1299999999999999</v>
      </c>
      <c r="V326">
        <v>1.58</v>
      </c>
      <c r="W326">
        <v>4.04</v>
      </c>
      <c r="AD326">
        <v>0.6</v>
      </c>
      <c r="AE326">
        <v>1.23</v>
      </c>
    </row>
    <row r="327" spans="1:31">
      <c r="A327" s="1">
        <v>30225</v>
      </c>
      <c r="B327">
        <v>133.72</v>
      </c>
      <c r="D327">
        <v>2.04</v>
      </c>
      <c r="E327">
        <v>2.2999999999999998</v>
      </c>
      <c r="G327">
        <v>0.72</v>
      </c>
      <c r="H327">
        <v>2.7</v>
      </c>
      <c r="K327">
        <v>1.08</v>
      </c>
      <c r="L327">
        <v>0.48</v>
      </c>
      <c r="N327">
        <v>0.83</v>
      </c>
      <c r="Q327">
        <v>2.33</v>
      </c>
      <c r="R327">
        <v>11.04</v>
      </c>
      <c r="U327">
        <v>0.99</v>
      </c>
      <c r="V327">
        <v>1.57</v>
      </c>
      <c r="W327">
        <v>3.93</v>
      </c>
      <c r="AD327">
        <v>0.5</v>
      </c>
      <c r="AE327">
        <v>1.27</v>
      </c>
    </row>
    <row r="328" spans="1:31">
      <c r="A328" s="1">
        <v>30195</v>
      </c>
      <c r="B328">
        <v>120.42</v>
      </c>
      <c r="D328">
        <v>1.67</v>
      </c>
      <c r="E328">
        <v>1.74</v>
      </c>
      <c r="G328">
        <v>0.7</v>
      </c>
      <c r="H328">
        <v>2.5499999999999998</v>
      </c>
      <c r="K328">
        <v>0.93</v>
      </c>
      <c r="L328">
        <v>0.39</v>
      </c>
      <c r="N328">
        <v>0.73</v>
      </c>
      <c r="Q328">
        <v>1.98</v>
      </c>
      <c r="R328">
        <v>10.14</v>
      </c>
      <c r="U328">
        <v>0.92</v>
      </c>
      <c r="V328">
        <v>1.4</v>
      </c>
      <c r="W328">
        <v>3.43</v>
      </c>
      <c r="AD328">
        <v>0.45</v>
      </c>
      <c r="AE328">
        <v>1.2</v>
      </c>
    </row>
    <row r="329" spans="1:31">
      <c r="A329" s="1">
        <v>30165</v>
      </c>
      <c r="B329">
        <v>119.51</v>
      </c>
      <c r="D329">
        <v>1.6</v>
      </c>
      <c r="E329">
        <v>2</v>
      </c>
      <c r="G329">
        <v>0.72</v>
      </c>
      <c r="H329">
        <v>2.4700000000000002</v>
      </c>
      <c r="K329">
        <v>0.88</v>
      </c>
      <c r="L329">
        <v>0.42</v>
      </c>
      <c r="N329">
        <v>0.72</v>
      </c>
      <c r="Q329">
        <v>2.04</v>
      </c>
      <c r="R329">
        <v>9.74</v>
      </c>
      <c r="U329">
        <v>0.87</v>
      </c>
      <c r="V329">
        <v>1.42</v>
      </c>
      <c r="W329">
        <v>3.32</v>
      </c>
      <c r="AD329">
        <v>0.4</v>
      </c>
      <c r="AE329">
        <v>1.23</v>
      </c>
    </row>
    <row r="330" spans="1:31">
      <c r="A330" s="1">
        <v>30133</v>
      </c>
      <c r="B330">
        <v>107.09</v>
      </c>
      <c r="D330">
        <v>1.3</v>
      </c>
      <c r="E330">
        <v>1.32</v>
      </c>
      <c r="G330">
        <v>0.64</v>
      </c>
      <c r="H330">
        <v>2.25</v>
      </c>
      <c r="K330">
        <v>0.83</v>
      </c>
      <c r="L330">
        <v>0.34</v>
      </c>
      <c r="N330">
        <v>0.63</v>
      </c>
      <c r="Q330">
        <v>1.57</v>
      </c>
      <c r="R330">
        <v>8.9499999999999993</v>
      </c>
      <c r="U330">
        <v>0.81</v>
      </c>
      <c r="V330">
        <v>1.27</v>
      </c>
      <c r="W330">
        <v>2.82</v>
      </c>
      <c r="AD330">
        <v>0.35</v>
      </c>
      <c r="AE330">
        <v>1.0900000000000001</v>
      </c>
    </row>
    <row r="331" spans="1:31">
      <c r="A331" s="1">
        <v>30103</v>
      </c>
      <c r="B331">
        <v>109.61</v>
      </c>
      <c r="D331">
        <v>1.37</v>
      </c>
      <c r="E331">
        <v>1.28</v>
      </c>
      <c r="G331">
        <v>0.67</v>
      </c>
      <c r="H331">
        <v>2.56</v>
      </c>
      <c r="K331">
        <v>0.96</v>
      </c>
      <c r="L331">
        <v>0.37</v>
      </c>
      <c r="N331">
        <v>0.61</v>
      </c>
      <c r="Q331">
        <v>1.6</v>
      </c>
      <c r="R331">
        <v>8.27</v>
      </c>
      <c r="U331">
        <v>0.75</v>
      </c>
      <c r="V331">
        <v>1.23</v>
      </c>
      <c r="W331">
        <v>2.83</v>
      </c>
      <c r="AD331">
        <v>0.34</v>
      </c>
      <c r="AE331">
        <v>1.1599999999999999</v>
      </c>
    </row>
    <row r="332" spans="1:31">
      <c r="A332" s="1">
        <v>30074</v>
      </c>
      <c r="B332">
        <v>111.88</v>
      </c>
      <c r="D332">
        <v>1.45</v>
      </c>
      <c r="E332">
        <v>1.4</v>
      </c>
      <c r="G332">
        <v>0.64</v>
      </c>
      <c r="H332">
        <v>2.95</v>
      </c>
      <c r="K332">
        <v>0.93</v>
      </c>
      <c r="L332">
        <v>0.35</v>
      </c>
      <c r="N332">
        <v>0.59</v>
      </c>
      <c r="Q332">
        <v>1.64</v>
      </c>
      <c r="R332">
        <v>8.39</v>
      </c>
      <c r="U332">
        <v>0.71</v>
      </c>
      <c r="V332">
        <v>1.1299999999999999</v>
      </c>
      <c r="W332">
        <v>2.73</v>
      </c>
      <c r="AD332">
        <v>0.31</v>
      </c>
      <c r="AE332">
        <v>1.17</v>
      </c>
    </row>
    <row r="333" spans="1:31">
      <c r="A333" s="1">
        <v>30042</v>
      </c>
      <c r="B333">
        <v>116.44</v>
      </c>
      <c r="D333">
        <v>1.65</v>
      </c>
      <c r="E333">
        <v>1.55</v>
      </c>
      <c r="G333">
        <v>0.64</v>
      </c>
      <c r="H333">
        <v>2.66</v>
      </c>
      <c r="K333">
        <v>0.93</v>
      </c>
      <c r="L333">
        <v>0.34</v>
      </c>
      <c r="N333">
        <v>0.61</v>
      </c>
      <c r="Q333">
        <v>1.66</v>
      </c>
      <c r="R333">
        <v>8.65</v>
      </c>
      <c r="U333">
        <v>0.74</v>
      </c>
      <c r="V333">
        <v>1.1499999999999999</v>
      </c>
      <c r="W333">
        <v>2.87</v>
      </c>
      <c r="AD333">
        <v>0.33</v>
      </c>
      <c r="AE333">
        <v>1.1499999999999999</v>
      </c>
    </row>
    <row r="334" spans="1:31">
      <c r="A334" s="1">
        <v>30011</v>
      </c>
      <c r="B334">
        <v>111.96</v>
      </c>
      <c r="D334">
        <v>1.6</v>
      </c>
      <c r="E334">
        <v>1.42</v>
      </c>
      <c r="G334">
        <v>0.64</v>
      </c>
      <c r="H334">
        <v>2.73</v>
      </c>
      <c r="K334">
        <v>0.86</v>
      </c>
      <c r="L334">
        <v>0.32</v>
      </c>
      <c r="N334">
        <v>0.6</v>
      </c>
      <c r="Q334">
        <v>1.52</v>
      </c>
      <c r="R334">
        <v>8.0399999999999991</v>
      </c>
      <c r="U334">
        <v>0.71</v>
      </c>
      <c r="V334">
        <v>1.1499999999999999</v>
      </c>
      <c r="W334">
        <v>2.86</v>
      </c>
      <c r="AD334">
        <v>0.28999999999999998</v>
      </c>
      <c r="AE334">
        <v>1.1399999999999999</v>
      </c>
    </row>
    <row r="335" spans="1:31">
      <c r="A335" s="1">
        <v>29983</v>
      </c>
      <c r="B335">
        <v>113.11</v>
      </c>
      <c r="D335">
        <v>1.56</v>
      </c>
      <c r="E335">
        <v>1.52</v>
      </c>
      <c r="G335">
        <v>0.62</v>
      </c>
      <c r="H335">
        <v>2.83</v>
      </c>
      <c r="K335">
        <v>0.83</v>
      </c>
      <c r="L335">
        <v>0.28999999999999998</v>
      </c>
      <c r="N335">
        <v>0.59</v>
      </c>
      <c r="Q335">
        <v>1.59</v>
      </c>
      <c r="R335">
        <v>8.33</v>
      </c>
      <c r="U335">
        <v>0.65</v>
      </c>
      <c r="V335">
        <v>1.02</v>
      </c>
      <c r="W335">
        <v>2.87</v>
      </c>
      <c r="AD335">
        <v>0.26</v>
      </c>
      <c r="AE335">
        <v>1.17</v>
      </c>
    </row>
    <row r="336" spans="1:31">
      <c r="A336" s="1">
        <v>29955</v>
      </c>
      <c r="B336">
        <v>120.4</v>
      </c>
      <c r="D336">
        <v>1.51</v>
      </c>
      <c r="E336">
        <v>1.71</v>
      </c>
      <c r="G336">
        <v>0.74</v>
      </c>
      <c r="H336">
        <v>3.25</v>
      </c>
      <c r="K336">
        <v>0.81</v>
      </c>
      <c r="L336">
        <v>0.28000000000000003</v>
      </c>
      <c r="N336">
        <v>0.57999999999999996</v>
      </c>
      <c r="Q336">
        <v>1.68</v>
      </c>
      <c r="R336">
        <v>8.4499999999999993</v>
      </c>
      <c r="U336">
        <v>0.7</v>
      </c>
      <c r="V336">
        <v>1.0900000000000001</v>
      </c>
      <c r="W336">
        <v>2.9</v>
      </c>
      <c r="AD336">
        <v>0.27</v>
      </c>
      <c r="AE336">
        <v>1.18</v>
      </c>
    </row>
    <row r="337" spans="1:31">
      <c r="A337" s="1">
        <v>29921</v>
      </c>
      <c r="B337">
        <v>122.55</v>
      </c>
      <c r="D337">
        <v>1.48</v>
      </c>
      <c r="E337">
        <v>1.79</v>
      </c>
      <c r="G337">
        <v>0.8</v>
      </c>
      <c r="H337">
        <v>3.82</v>
      </c>
      <c r="K337">
        <v>0.84</v>
      </c>
      <c r="L337">
        <v>0.25</v>
      </c>
      <c r="N337">
        <v>0.54</v>
      </c>
      <c r="Q337">
        <v>1.49</v>
      </c>
      <c r="R337">
        <v>7.55</v>
      </c>
      <c r="U337">
        <v>0.74</v>
      </c>
      <c r="V337">
        <v>1.1200000000000001</v>
      </c>
      <c r="W337">
        <v>2.81</v>
      </c>
      <c r="AD337">
        <v>0.27</v>
      </c>
      <c r="AE337">
        <v>1.21</v>
      </c>
    </row>
    <row r="338" spans="1:31">
      <c r="A338" s="1">
        <v>29892</v>
      </c>
      <c r="B338">
        <v>126.35</v>
      </c>
      <c r="D338">
        <v>1.58</v>
      </c>
      <c r="E338">
        <v>1.82</v>
      </c>
      <c r="G338">
        <v>0.8</v>
      </c>
      <c r="H338">
        <v>4.01</v>
      </c>
      <c r="K338">
        <v>0.88</v>
      </c>
      <c r="L338">
        <v>0.25</v>
      </c>
      <c r="N338">
        <v>0.56000000000000005</v>
      </c>
      <c r="Q338">
        <v>1.55</v>
      </c>
      <c r="R338">
        <v>7.23</v>
      </c>
      <c r="U338">
        <v>0.76</v>
      </c>
      <c r="V338">
        <v>1.1499999999999999</v>
      </c>
      <c r="W338">
        <v>2.8</v>
      </c>
      <c r="AD338">
        <v>0.28000000000000003</v>
      </c>
      <c r="AE338">
        <v>1.27</v>
      </c>
    </row>
    <row r="339" spans="1:31">
      <c r="A339" s="1">
        <v>29860</v>
      </c>
      <c r="B339">
        <v>121.89</v>
      </c>
      <c r="D339">
        <v>1.52</v>
      </c>
      <c r="E339">
        <v>2.04</v>
      </c>
      <c r="G339">
        <v>0.83</v>
      </c>
      <c r="H339">
        <v>3.81</v>
      </c>
      <c r="K339">
        <v>0.85</v>
      </c>
      <c r="L339">
        <v>0.25</v>
      </c>
      <c r="N339">
        <v>0.5</v>
      </c>
      <c r="Q339">
        <v>1.71</v>
      </c>
      <c r="R339">
        <v>6.73</v>
      </c>
      <c r="U339">
        <v>0.78</v>
      </c>
      <c r="V339">
        <v>1.2</v>
      </c>
      <c r="W339">
        <v>2.5299999999999998</v>
      </c>
      <c r="AD339">
        <v>0.25</v>
      </c>
      <c r="AE339">
        <v>1.1499999999999999</v>
      </c>
    </row>
    <row r="340" spans="1:31">
      <c r="A340" s="1">
        <v>29830</v>
      </c>
      <c r="B340">
        <v>116.18</v>
      </c>
      <c r="D340">
        <v>1.37</v>
      </c>
      <c r="E340">
        <v>1.89</v>
      </c>
      <c r="G340">
        <v>0.73</v>
      </c>
      <c r="H340">
        <v>3.41</v>
      </c>
      <c r="K340">
        <v>0.75</v>
      </c>
      <c r="L340">
        <v>0.3</v>
      </c>
      <c r="N340">
        <v>0.51</v>
      </c>
      <c r="Q340">
        <v>1.57</v>
      </c>
      <c r="R340">
        <v>7.07</v>
      </c>
      <c r="U340">
        <v>0.71</v>
      </c>
      <c r="V340">
        <v>1.05</v>
      </c>
      <c r="W340">
        <v>2.54</v>
      </c>
      <c r="AD340">
        <v>0.24</v>
      </c>
      <c r="AE340">
        <v>1.18</v>
      </c>
    </row>
    <row r="341" spans="1:31">
      <c r="A341" s="1">
        <v>29801</v>
      </c>
      <c r="B341">
        <v>122.79</v>
      </c>
      <c r="D341">
        <v>1.39</v>
      </c>
      <c r="E341">
        <v>1.8</v>
      </c>
      <c r="G341">
        <v>0.79</v>
      </c>
      <c r="H341">
        <v>3.73</v>
      </c>
      <c r="K341">
        <v>0.83</v>
      </c>
      <c r="L341">
        <v>0.3</v>
      </c>
      <c r="N341">
        <v>0.51</v>
      </c>
      <c r="Q341">
        <v>1.63</v>
      </c>
      <c r="R341">
        <v>7.2</v>
      </c>
      <c r="U341">
        <v>0.68</v>
      </c>
      <c r="V341">
        <v>0.98</v>
      </c>
      <c r="W341">
        <v>2.61</v>
      </c>
      <c r="AD341">
        <v>0.22</v>
      </c>
      <c r="AE341">
        <v>1.23</v>
      </c>
    </row>
    <row r="342" spans="1:31">
      <c r="A342" s="1">
        <v>29768</v>
      </c>
      <c r="B342">
        <v>130.91999999999999</v>
      </c>
      <c r="D342">
        <v>1.54</v>
      </c>
      <c r="E342">
        <v>2.14</v>
      </c>
      <c r="G342">
        <v>0.85</v>
      </c>
      <c r="H342">
        <v>3.79</v>
      </c>
      <c r="K342">
        <v>0.87</v>
      </c>
      <c r="L342">
        <v>0.32</v>
      </c>
      <c r="N342">
        <v>0.55000000000000004</v>
      </c>
      <c r="Q342">
        <v>1.79</v>
      </c>
      <c r="R342">
        <v>7.22</v>
      </c>
      <c r="U342">
        <v>0.7</v>
      </c>
      <c r="V342">
        <v>1.04</v>
      </c>
      <c r="W342">
        <v>2.72</v>
      </c>
      <c r="AD342">
        <v>0.23</v>
      </c>
      <c r="AE342">
        <v>1.29</v>
      </c>
    </row>
    <row r="343" spans="1:31">
      <c r="A343" s="1">
        <v>29738</v>
      </c>
      <c r="B343">
        <v>131.21</v>
      </c>
      <c r="D343">
        <v>1.61</v>
      </c>
      <c r="E343">
        <v>2.37</v>
      </c>
      <c r="G343">
        <v>0.93</v>
      </c>
      <c r="H343">
        <v>3.34</v>
      </c>
      <c r="K343">
        <v>1.02</v>
      </c>
      <c r="L343">
        <v>0.35</v>
      </c>
      <c r="N343">
        <v>0.56000000000000005</v>
      </c>
      <c r="Q343">
        <v>1.78</v>
      </c>
      <c r="R343">
        <v>7.45</v>
      </c>
      <c r="U343">
        <v>0.72</v>
      </c>
      <c r="V343">
        <v>1.1000000000000001</v>
      </c>
      <c r="W343">
        <v>2.88</v>
      </c>
      <c r="AD343">
        <v>0.24</v>
      </c>
      <c r="AE343">
        <v>1.27</v>
      </c>
    </row>
    <row r="344" spans="1:31">
      <c r="A344" s="1">
        <v>29707</v>
      </c>
      <c r="B344">
        <v>132.59</v>
      </c>
      <c r="D344">
        <v>1.61</v>
      </c>
      <c r="E344">
        <v>2.52</v>
      </c>
      <c r="G344">
        <v>0.97</v>
      </c>
      <c r="H344">
        <v>3.36</v>
      </c>
      <c r="K344">
        <v>0.97</v>
      </c>
      <c r="L344">
        <v>0.34</v>
      </c>
      <c r="N344">
        <v>0.59</v>
      </c>
      <c r="Q344">
        <v>1.98</v>
      </c>
      <c r="R344">
        <v>7.56</v>
      </c>
      <c r="U344">
        <v>0.76</v>
      </c>
      <c r="V344">
        <v>1.1399999999999999</v>
      </c>
      <c r="W344">
        <v>2.82</v>
      </c>
      <c r="AD344">
        <v>0.24</v>
      </c>
      <c r="AE344">
        <v>1.2</v>
      </c>
    </row>
    <row r="345" spans="1:31">
      <c r="A345" s="1">
        <v>29677</v>
      </c>
      <c r="B345">
        <v>132.81</v>
      </c>
      <c r="D345">
        <v>1.44</v>
      </c>
      <c r="E345">
        <v>2.61</v>
      </c>
      <c r="G345">
        <v>0.94</v>
      </c>
      <c r="H345">
        <v>3.69</v>
      </c>
      <c r="K345">
        <v>0.94</v>
      </c>
      <c r="L345">
        <v>0.32</v>
      </c>
      <c r="N345">
        <v>0.59</v>
      </c>
      <c r="Q345">
        <v>1.84</v>
      </c>
      <c r="R345">
        <v>7.43</v>
      </c>
      <c r="U345">
        <v>0.7</v>
      </c>
      <c r="V345">
        <v>1.0900000000000001</v>
      </c>
      <c r="W345">
        <v>2.99</v>
      </c>
      <c r="AD345">
        <v>0.24</v>
      </c>
      <c r="AE345">
        <v>1.24</v>
      </c>
    </row>
    <row r="346" spans="1:31">
      <c r="A346" s="1">
        <v>29647</v>
      </c>
      <c r="B346">
        <v>136</v>
      </c>
      <c r="D346">
        <v>1.5</v>
      </c>
      <c r="E346">
        <v>2.69</v>
      </c>
      <c r="G346">
        <v>0.9</v>
      </c>
      <c r="H346">
        <v>3.65</v>
      </c>
      <c r="K346">
        <v>0.98</v>
      </c>
      <c r="L346">
        <v>0.35</v>
      </c>
      <c r="N346">
        <v>0.6</v>
      </c>
      <c r="Q346">
        <v>1.73</v>
      </c>
      <c r="R346">
        <v>7.91</v>
      </c>
      <c r="U346">
        <v>0.75</v>
      </c>
      <c r="V346">
        <v>1.06</v>
      </c>
      <c r="W346">
        <v>3.12</v>
      </c>
      <c r="AD346">
        <v>0.23</v>
      </c>
      <c r="AE346">
        <v>1.24</v>
      </c>
    </row>
    <row r="347" spans="1:31">
      <c r="A347" s="1">
        <v>29619</v>
      </c>
      <c r="B347">
        <v>131.27000000000001</v>
      </c>
      <c r="D347">
        <v>1.44</v>
      </c>
      <c r="E347">
        <v>2.68</v>
      </c>
      <c r="G347">
        <v>0.67</v>
      </c>
      <c r="H347">
        <v>4.08</v>
      </c>
      <c r="K347">
        <v>0.96</v>
      </c>
      <c r="L347">
        <v>0.28999999999999998</v>
      </c>
      <c r="N347">
        <v>0.59</v>
      </c>
      <c r="Q347">
        <v>1.63</v>
      </c>
      <c r="R347">
        <v>8.14</v>
      </c>
      <c r="U347">
        <v>0.72</v>
      </c>
      <c r="V347">
        <v>1</v>
      </c>
      <c r="W347">
        <v>3.11</v>
      </c>
      <c r="AD347">
        <v>0.2</v>
      </c>
      <c r="AE347">
        <v>1.3</v>
      </c>
    </row>
    <row r="348" spans="1:31">
      <c r="A348" s="1">
        <v>29588</v>
      </c>
      <c r="B348">
        <v>129.55000000000001</v>
      </c>
      <c r="D348">
        <v>1.41</v>
      </c>
      <c r="E348">
        <v>3.02</v>
      </c>
      <c r="G348">
        <v>0.69</v>
      </c>
      <c r="H348">
        <v>4.07</v>
      </c>
      <c r="K348">
        <v>0.84</v>
      </c>
      <c r="L348">
        <v>0.28999999999999998</v>
      </c>
      <c r="N348">
        <v>0.54</v>
      </c>
      <c r="Q348">
        <v>1.53</v>
      </c>
      <c r="R348">
        <v>8.0500000000000007</v>
      </c>
      <c r="U348">
        <v>0.67</v>
      </c>
      <c r="V348">
        <v>0.9</v>
      </c>
      <c r="W348">
        <v>2.84</v>
      </c>
      <c r="AD348">
        <v>0.19</v>
      </c>
      <c r="AE348">
        <v>1.38</v>
      </c>
    </row>
    <row r="349" spans="1:31">
      <c r="A349" s="1">
        <v>29556</v>
      </c>
      <c r="B349">
        <v>135.76</v>
      </c>
      <c r="D349">
        <v>1.31</v>
      </c>
      <c r="E349">
        <v>3.35</v>
      </c>
      <c r="G349">
        <v>0.7</v>
      </c>
      <c r="H349">
        <v>4.43</v>
      </c>
      <c r="K349">
        <v>0.83</v>
      </c>
      <c r="L349">
        <v>0.28999999999999998</v>
      </c>
      <c r="N349">
        <v>0.54</v>
      </c>
      <c r="Q349">
        <v>1.67</v>
      </c>
      <c r="R349">
        <v>8.49</v>
      </c>
      <c r="U349">
        <v>0.67</v>
      </c>
      <c r="V349">
        <v>0.82</v>
      </c>
      <c r="W349">
        <v>2.88</v>
      </c>
      <c r="AD349">
        <v>0.19</v>
      </c>
      <c r="AE349">
        <v>1.43</v>
      </c>
    </row>
    <row r="350" spans="1:31">
      <c r="A350" s="1">
        <v>29528</v>
      </c>
      <c r="B350">
        <v>140.52000000000001</v>
      </c>
      <c r="D350">
        <v>1.1100000000000001</v>
      </c>
      <c r="E350">
        <v>2.91</v>
      </c>
      <c r="G350">
        <v>0.68</v>
      </c>
      <c r="H350">
        <v>5.12</v>
      </c>
      <c r="K350">
        <v>0.82</v>
      </c>
      <c r="L350">
        <v>0.32</v>
      </c>
      <c r="N350">
        <v>0.54</v>
      </c>
      <c r="Q350">
        <v>1.68</v>
      </c>
      <c r="R350">
        <v>8.52</v>
      </c>
      <c r="U350">
        <v>0.61</v>
      </c>
      <c r="V350">
        <v>0.77</v>
      </c>
      <c r="W350">
        <v>2.96</v>
      </c>
      <c r="AD350">
        <v>0.17</v>
      </c>
      <c r="AE350">
        <v>1.56</v>
      </c>
    </row>
    <row r="351" spans="1:31">
      <c r="A351" s="1">
        <v>29495</v>
      </c>
      <c r="B351">
        <v>127.47</v>
      </c>
      <c r="D351">
        <v>1.07</v>
      </c>
      <c r="E351">
        <v>2.7</v>
      </c>
      <c r="G351">
        <v>0.71</v>
      </c>
      <c r="H351">
        <v>3.76</v>
      </c>
      <c r="K351">
        <v>0.68</v>
      </c>
      <c r="L351">
        <v>0.37</v>
      </c>
      <c r="N351">
        <v>0.47</v>
      </c>
      <c r="Q351">
        <v>1.37</v>
      </c>
      <c r="R351">
        <v>8.23</v>
      </c>
      <c r="U351">
        <v>0.6</v>
      </c>
      <c r="V351">
        <v>0.74</v>
      </c>
      <c r="W351">
        <v>2.7</v>
      </c>
      <c r="AD351">
        <v>0.16</v>
      </c>
      <c r="AE351">
        <v>1.32</v>
      </c>
    </row>
    <row r="352" spans="1:31">
      <c r="A352" s="1">
        <v>29466</v>
      </c>
      <c r="B352">
        <v>125.46</v>
      </c>
      <c r="D352">
        <v>1.1599999999999999</v>
      </c>
      <c r="E352">
        <v>2.89</v>
      </c>
      <c r="G352">
        <v>0.73</v>
      </c>
      <c r="H352">
        <v>3.38</v>
      </c>
      <c r="K352">
        <v>0.76</v>
      </c>
      <c r="L352">
        <v>0.39</v>
      </c>
      <c r="N352">
        <v>0.46</v>
      </c>
      <c r="Q352">
        <v>1.4</v>
      </c>
      <c r="R352">
        <v>7.92</v>
      </c>
      <c r="U352">
        <v>0.63</v>
      </c>
      <c r="V352">
        <v>0.8</v>
      </c>
      <c r="W352">
        <v>2.88</v>
      </c>
      <c r="AD352">
        <v>0.16</v>
      </c>
      <c r="AE352">
        <v>1.21</v>
      </c>
    </row>
    <row r="353" spans="1:31">
      <c r="A353" s="1">
        <v>29434</v>
      </c>
      <c r="B353">
        <v>122.38</v>
      </c>
      <c r="D353">
        <v>1.1100000000000001</v>
      </c>
      <c r="E353">
        <v>2.85</v>
      </c>
      <c r="G353">
        <v>0.73</v>
      </c>
      <c r="H353">
        <v>3.27</v>
      </c>
      <c r="K353">
        <v>0.8</v>
      </c>
      <c r="L353">
        <v>0.39</v>
      </c>
      <c r="N353">
        <v>0.47</v>
      </c>
      <c r="Q353">
        <v>1.33</v>
      </c>
      <c r="R353">
        <v>8.09</v>
      </c>
      <c r="U353">
        <v>0.69</v>
      </c>
      <c r="V353">
        <v>0.8</v>
      </c>
      <c r="W353">
        <v>2.79</v>
      </c>
      <c r="AD353">
        <v>0.15</v>
      </c>
      <c r="AE353">
        <v>1.22</v>
      </c>
    </row>
    <row r="354" spans="1:31">
      <c r="A354" s="1">
        <v>29403</v>
      </c>
      <c r="B354">
        <v>121.67</v>
      </c>
      <c r="D354">
        <v>1.18</v>
      </c>
      <c r="E354">
        <v>2.85</v>
      </c>
      <c r="G354">
        <v>0.74</v>
      </c>
      <c r="H354">
        <v>3.32</v>
      </c>
      <c r="K354">
        <v>0.85</v>
      </c>
      <c r="L354">
        <v>0.4</v>
      </c>
      <c r="N354">
        <v>0.49</v>
      </c>
      <c r="Q354">
        <v>1.41</v>
      </c>
      <c r="R354">
        <v>7.95</v>
      </c>
      <c r="U354">
        <v>0.72</v>
      </c>
      <c r="V354">
        <v>0.78</v>
      </c>
      <c r="W354">
        <v>2.8</v>
      </c>
      <c r="AD354">
        <v>0.14000000000000001</v>
      </c>
      <c r="AE354">
        <v>1.19</v>
      </c>
    </row>
    <row r="355" spans="1:31">
      <c r="A355" s="1">
        <v>29374</v>
      </c>
      <c r="B355">
        <v>114.24</v>
      </c>
      <c r="D355">
        <v>1.1000000000000001</v>
      </c>
      <c r="E355">
        <v>2.6</v>
      </c>
      <c r="G355">
        <v>0.78</v>
      </c>
      <c r="H355">
        <v>3.41</v>
      </c>
      <c r="K355">
        <v>0.77</v>
      </c>
      <c r="L355">
        <v>0.34</v>
      </c>
      <c r="N355">
        <v>0.45</v>
      </c>
      <c r="Q355">
        <v>1.1599999999999999</v>
      </c>
      <c r="R355">
        <v>7.16</v>
      </c>
      <c r="U355">
        <v>0.64</v>
      </c>
      <c r="V355">
        <v>0.8</v>
      </c>
      <c r="W355">
        <v>2.5299999999999998</v>
      </c>
      <c r="AD355">
        <v>0.12</v>
      </c>
      <c r="AE355">
        <v>1.1299999999999999</v>
      </c>
    </row>
    <row r="356" spans="1:31">
      <c r="A356" s="1">
        <v>29342</v>
      </c>
      <c r="B356">
        <v>111.24</v>
      </c>
      <c r="D356">
        <v>1.06</v>
      </c>
      <c r="E356">
        <v>2.56</v>
      </c>
      <c r="G356">
        <v>0.73</v>
      </c>
      <c r="H356">
        <v>3.26</v>
      </c>
      <c r="K356">
        <v>0.81</v>
      </c>
      <c r="L356">
        <v>0.34</v>
      </c>
      <c r="N356">
        <v>0.43</v>
      </c>
      <c r="Q356">
        <v>1.1399999999999999</v>
      </c>
      <c r="R356">
        <v>6.75</v>
      </c>
      <c r="U356">
        <v>0.64</v>
      </c>
      <c r="V356">
        <v>0.78</v>
      </c>
      <c r="W356">
        <v>2.59</v>
      </c>
      <c r="AD356">
        <v>0.11</v>
      </c>
      <c r="AE356">
        <v>1.0900000000000001</v>
      </c>
    </row>
    <row r="357" spans="1:31">
      <c r="A357" s="1">
        <v>29312</v>
      </c>
      <c r="B357">
        <v>106.29</v>
      </c>
      <c r="D357">
        <v>1.05</v>
      </c>
      <c r="E357">
        <v>2.69</v>
      </c>
      <c r="G357">
        <v>0.7</v>
      </c>
      <c r="H357">
        <v>3.15</v>
      </c>
      <c r="K357">
        <v>0.76</v>
      </c>
      <c r="L357">
        <v>0.34</v>
      </c>
      <c r="N357">
        <v>0.4</v>
      </c>
      <c r="Q357">
        <v>1.07</v>
      </c>
      <c r="R357">
        <v>6.58</v>
      </c>
      <c r="U357">
        <v>0.63</v>
      </c>
      <c r="V357">
        <v>0.71</v>
      </c>
      <c r="W357">
        <v>2.48</v>
      </c>
      <c r="AD357">
        <v>0.1</v>
      </c>
      <c r="AE357">
        <v>1.01</v>
      </c>
    </row>
    <row r="358" spans="1:31">
      <c r="A358" s="1">
        <v>29283</v>
      </c>
      <c r="B358">
        <v>102.09</v>
      </c>
      <c r="D358">
        <v>0.92</v>
      </c>
      <c r="E358">
        <v>2.62</v>
      </c>
      <c r="G358">
        <v>0.67</v>
      </c>
      <c r="H358">
        <v>2.92</v>
      </c>
      <c r="K358">
        <v>0.72</v>
      </c>
      <c r="L358">
        <v>0.39</v>
      </c>
      <c r="N358">
        <v>0.41</v>
      </c>
      <c r="Q358">
        <v>1.17</v>
      </c>
      <c r="R358">
        <v>6.69</v>
      </c>
      <c r="U358">
        <v>0.6</v>
      </c>
      <c r="V358">
        <v>0.69</v>
      </c>
      <c r="W358">
        <v>2.34</v>
      </c>
      <c r="AD358">
        <v>0.09</v>
      </c>
      <c r="AE358">
        <v>0.97</v>
      </c>
    </row>
    <row r="359" spans="1:31">
      <c r="A359" s="1">
        <v>29252</v>
      </c>
      <c r="B359">
        <v>113.66</v>
      </c>
      <c r="D359">
        <v>0.86</v>
      </c>
      <c r="E359">
        <v>2.96</v>
      </c>
      <c r="G359">
        <v>0.72</v>
      </c>
      <c r="H359">
        <v>3.54</v>
      </c>
      <c r="K359">
        <v>0.7</v>
      </c>
      <c r="L359">
        <v>0.41</v>
      </c>
      <c r="N359">
        <v>0.43</v>
      </c>
      <c r="Q359">
        <v>1.22</v>
      </c>
      <c r="R359">
        <v>7.62</v>
      </c>
      <c r="U359">
        <v>0.61</v>
      </c>
      <c r="V359">
        <v>0.67</v>
      </c>
      <c r="W359">
        <v>2.36</v>
      </c>
      <c r="AD359">
        <v>0.1</v>
      </c>
      <c r="AE359">
        <v>1.0900000000000001</v>
      </c>
    </row>
    <row r="360" spans="1:31">
      <c r="A360" s="1">
        <v>29222</v>
      </c>
      <c r="B360">
        <v>114.16</v>
      </c>
      <c r="D360">
        <v>0.9</v>
      </c>
      <c r="E360">
        <v>3.2</v>
      </c>
      <c r="G360">
        <v>0.81</v>
      </c>
      <c r="H360">
        <v>2.77</v>
      </c>
      <c r="K360">
        <v>0.75</v>
      </c>
      <c r="L360">
        <v>0.45</v>
      </c>
      <c r="N360">
        <v>0.46</v>
      </c>
      <c r="Q360">
        <v>1.25</v>
      </c>
      <c r="R360">
        <v>8.1300000000000008</v>
      </c>
      <c r="U360">
        <v>0.66</v>
      </c>
      <c r="V360">
        <v>0.71</v>
      </c>
      <c r="W360">
        <v>2.2999999999999998</v>
      </c>
      <c r="AD360">
        <v>0.11</v>
      </c>
      <c r="AE360">
        <v>1</v>
      </c>
    </row>
    <row r="361" spans="1:31">
      <c r="A361" s="1">
        <v>29192</v>
      </c>
      <c r="B361">
        <v>107.94</v>
      </c>
      <c r="D361">
        <v>0.92</v>
      </c>
      <c r="E361">
        <v>2.4700000000000002</v>
      </c>
      <c r="G361">
        <v>0.82</v>
      </c>
      <c r="H361">
        <v>2.5099999999999998</v>
      </c>
      <c r="K361">
        <v>0.72</v>
      </c>
      <c r="L361">
        <v>0.42</v>
      </c>
      <c r="N361">
        <v>0.43</v>
      </c>
      <c r="Q361">
        <v>1.1000000000000001</v>
      </c>
      <c r="R361">
        <v>7.63</v>
      </c>
      <c r="U361">
        <v>0.65</v>
      </c>
      <c r="V361">
        <v>0.72</v>
      </c>
      <c r="W361">
        <v>2.34</v>
      </c>
      <c r="AD361">
        <v>0.1</v>
      </c>
      <c r="AE361">
        <v>0.9</v>
      </c>
    </row>
    <row r="362" spans="1:31">
      <c r="A362" s="1">
        <v>29160</v>
      </c>
      <c r="B362">
        <v>106.16</v>
      </c>
      <c r="D362">
        <v>0.95</v>
      </c>
      <c r="E362">
        <v>2.21</v>
      </c>
      <c r="G362">
        <v>0.81</v>
      </c>
      <c r="H362">
        <v>2.52</v>
      </c>
      <c r="K362">
        <v>0.64</v>
      </c>
      <c r="L362">
        <v>0.4</v>
      </c>
      <c r="N362">
        <v>0.39</v>
      </c>
      <c r="Q362">
        <v>1.06</v>
      </c>
      <c r="R362">
        <v>7.73</v>
      </c>
      <c r="U362">
        <v>0.63</v>
      </c>
      <c r="V362">
        <v>0.7</v>
      </c>
      <c r="W362">
        <v>2.31</v>
      </c>
      <c r="AD362">
        <v>0.11</v>
      </c>
      <c r="AE362">
        <v>0.95</v>
      </c>
    </row>
    <row r="363" spans="1:31">
      <c r="A363" s="1">
        <v>29129</v>
      </c>
      <c r="B363">
        <v>101.82</v>
      </c>
      <c r="D363">
        <v>0.91</v>
      </c>
      <c r="E363">
        <v>2.09</v>
      </c>
      <c r="G363">
        <v>0.82</v>
      </c>
      <c r="H363">
        <v>2.4300000000000002</v>
      </c>
      <c r="K363">
        <v>0.6</v>
      </c>
      <c r="L363">
        <v>0.48</v>
      </c>
      <c r="N363">
        <v>0.4</v>
      </c>
      <c r="Q363">
        <v>0.98</v>
      </c>
      <c r="R363">
        <v>7.29</v>
      </c>
      <c r="U363">
        <v>0.63</v>
      </c>
      <c r="V363">
        <v>0.72</v>
      </c>
      <c r="W363">
        <v>2.2999999999999998</v>
      </c>
      <c r="AD363">
        <v>0.09</v>
      </c>
      <c r="AE363">
        <v>0.92</v>
      </c>
    </row>
    <row r="364" spans="1:31">
      <c r="A364" s="1">
        <v>29102</v>
      </c>
      <c r="B364">
        <v>109.32</v>
      </c>
      <c r="D364">
        <v>1.01</v>
      </c>
      <c r="E364">
        <v>2.39</v>
      </c>
      <c r="G364">
        <v>0.9</v>
      </c>
      <c r="H364">
        <v>2.56</v>
      </c>
      <c r="K364">
        <v>0.65</v>
      </c>
      <c r="L364">
        <v>0.56000000000000005</v>
      </c>
      <c r="N364">
        <v>0.42</v>
      </c>
      <c r="Q364">
        <v>1.08</v>
      </c>
      <c r="R364">
        <v>7.92</v>
      </c>
      <c r="U364">
        <v>0.67</v>
      </c>
      <c r="V364">
        <v>0.81</v>
      </c>
      <c r="W364">
        <v>2.38</v>
      </c>
      <c r="AD364">
        <v>0.1</v>
      </c>
      <c r="AE364">
        <v>0.95</v>
      </c>
    </row>
    <row r="365" spans="1:31">
      <c r="A365" s="1">
        <v>29068</v>
      </c>
      <c r="B365">
        <v>109.32</v>
      </c>
      <c r="D365">
        <v>1.05</v>
      </c>
      <c r="E365">
        <v>2.34</v>
      </c>
      <c r="G365">
        <v>0.91</v>
      </c>
      <c r="H365">
        <v>2.4900000000000002</v>
      </c>
      <c r="K365">
        <v>0.64</v>
      </c>
      <c r="L365">
        <v>0.55000000000000004</v>
      </c>
      <c r="N365">
        <v>0.43</v>
      </c>
      <c r="Q365">
        <v>1.05</v>
      </c>
      <c r="R365">
        <v>8.18</v>
      </c>
      <c r="U365">
        <v>0.73</v>
      </c>
      <c r="V365">
        <v>0.85</v>
      </c>
      <c r="W365">
        <v>2.57</v>
      </c>
      <c r="AD365">
        <v>0.11</v>
      </c>
      <c r="AE365">
        <v>0.9</v>
      </c>
    </row>
    <row r="366" spans="1:31">
      <c r="A366" s="1">
        <v>29038</v>
      </c>
      <c r="B366">
        <v>103.81</v>
      </c>
      <c r="D366">
        <v>1.04</v>
      </c>
      <c r="E366">
        <v>2.09</v>
      </c>
      <c r="G366">
        <v>0.89</v>
      </c>
      <c r="H366">
        <v>2.31</v>
      </c>
      <c r="K366">
        <v>0.63</v>
      </c>
      <c r="L366">
        <v>0.53</v>
      </c>
      <c r="N366">
        <v>0.42</v>
      </c>
      <c r="Q366">
        <v>0.87</v>
      </c>
      <c r="R366">
        <v>8.0500000000000007</v>
      </c>
      <c r="U366">
        <v>0.71</v>
      </c>
      <c r="V366">
        <v>0.79</v>
      </c>
      <c r="W366">
        <v>2.41</v>
      </c>
      <c r="AD366">
        <v>0.08</v>
      </c>
      <c r="AE366">
        <v>0.86</v>
      </c>
    </row>
    <row r="367" spans="1:31">
      <c r="A367" s="1">
        <v>29007</v>
      </c>
      <c r="B367">
        <v>102.91</v>
      </c>
      <c r="D367">
        <v>1.02</v>
      </c>
      <c r="E367">
        <v>1.97</v>
      </c>
      <c r="G367">
        <v>0.9</v>
      </c>
      <c r="H367">
        <v>2.16</v>
      </c>
      <c r="K367">
        <v>0.54</v>
      </c>
      <c r="L367">
        <v>0.53</v>
      </c>
      <c r="N367">
        <v>0.41</v>
      </c>
      <c r="Q367">
        <v>0.9</v>
      </c>
      <c r="R367">
        <v>8.4700000000000006</v>
      </c>
      <c r="U367">
        <v>0.7</v>
      </c>
      <c r="V367">
        <v>0.75</v>
      </c>
      <c r="W367">
        <v>2.56</v>
      </c>
      <c r="AD367">
        <v>0.08</v>
      </c>
      <c r="AE367">
        <v>0.85</v>
      </c>
    </row>
    <row r="368" spans="1:31">
      <c r="A368" s="1">
        <v>28976</v>
      </c>
      <c r="B368">
        <v>99.08</v>
      </c>
      <c r="D368">
        <v>0.96</v>
      </c>
      <c r="E368">
        <v>1.87</v>
      </c>
      <c r="G368">
        <v>0.88</v>
      </c>
      <c r="H368">
        <v>2.0099999999999998</v>
      </c>
      <c r="K368">
        <v>0.55000000000000004</v>
      </c>
      <c r="L368">
        <v>0.53</v>
      </c>
      <c r="N368">
        <v>0.4</v>
      </c>
      <c r="Q368">
        <v>0.86</v>
      </c>
      <c r="R368">
        <v>8.77</v>
      </c>
      <c r="U368">
        <v>0.71</v>
      </c>
      <c r="V368">
        <v>0.74</v>
      </c>
      <c r="W368">
        <v>2.52</v>
      </c>
      <c r="AD368">
        <v>0.08</v>
      </c>
      <c r="AE368">
        <v>0.78</v>
      </c>
    </row>
    <row r="369" spans="1:31">
      <c r="A369" s="1">
        <v>28947</v>
      </c>
      <c r="B369">
        <v>101.76</v>
      </c>
      <c r="D369">
        <v>0.88</v>
      </c>
      <c r="E369">
        <v>2.0299999999999998</v>
      </c>
      <c r="G369">
        <v>0.9</v>
      </c>
      <c r="H369">
        <v>2.19</v>
      </c>
      <c r="K369">
        <v>0.61</v>
      </c>
      <c r="L369">
        <v>0.55000000000000004</v>
      </c>
      <c r="N369">
        <v>0.4</v>
      </c>
      <c r="Q369">
        <v>0.88</v>
      </c>
      <c r="R369">
        <v>8.9700000000000006</v>
      </c>
      <c r="U369">
        <v>0.72</v>
      </c>
      <c r="V369">
        <v>0.72</v>
      </c>
      <c r="W369">
        <v>2.52</v>
      </c>
      <c r="AD369">
        <v>0.08</v>
      </c>
      <c r="AE369">
        <v>0.82</v>
      </c>
    </row>
    <row r="370" spans="1:31">
      <c r="A370" s="1">
        <v>28915</v>
      </c>
      <c r="B370">
        <v>101.59</v>
      </c>
      <c r="D370">
        <v>0.92</v>
      </c>
      <c r="E370">
        <v>2.06</v>
      </c>
      <c r="G370">
        <v>0.88</v>
      </c>
      <c r="H370">
        <v>2.12</v>
      </c>
      <c r="K370">
        <v>0.63</v>
      </c>
      <c r="L370">
        <v>0.53</v>
      </c>
      <c r="N370">
        <v>0.39</v>
      </c>
      <c r="Q370">
        <v>0.86</v>
      </c>
      <c r="R370">
        <v>9.01</v>
      </c>
      <c r="U370">
        <v>0.74</v>
      </c>
      <c r="V370">
        <v>0.69</v>
      </c>
      <c r="W370">
        <v>2.6</v>
      </c>
      <c r="AD370">
        <v>7.0000000000000007E-2</v>
      </c>
      <c r="AE370">
        <v>0.82</v>
      </c>
    </row>
    <row r="371" spans="1:31">
      <c r="A371" s="1">
        <v>28887</v>
      </c>
      <c r="B371">
        <v>96.28</v>
      </c>
      <c r="D371">
        <v>0.83</v>
      </c>
      <c r="E371">
        <v>2.0099999999999998</v>
      </c>
      <c r="G371">
        <v>0.82</v>
      </c>
      <c r="H371">
        <v>1.99</v>
      </c>
      <c r="K371">
        <v>0.6</v>
      </c>
      <c r="L371">
        <v>0.5</v>
      </c>
      <c r="N371">
        <v>0.37</v>
      </c>
      <c r="Q371">
        <v>0.78</v>
      </c>
      <c r="R371">
        <v>8.56</v>
      </c>
      <c r="U371">
        <v>0.75</v>
      </c>
      <c r="V371">
        <v>0.66</v>
      </c>
      <c r="W371">
        <v>2.5299999999999998</v>
      </c>
      <c r="AD371">
        <v>7.0000000000000007E-2</v>
      </c>
      <c r="AE371">
        <v>0.76</v>
      </c>
    </row>
    <row r="372" spans="1:31">
      <c r="A372" s="1">
        <v>28857</v>
      </c>
      <c r="B372">
        <v>99.93</v>
      </c>
      <c r="D372">
        <v>0.86</v>
      </c>
      <c r="E372">
        <v>2.41</v>
      </c>
      <c r="G372">
        <v>0.85</v>
      </c>
      <c r="H372">
        <v>2.11</v>
      </c>
      <c r="K372">
        <v>0.67</v>
      </c>
      <c r="L372">
        <v>0.5</v>
      </c>
      <c r="N372">
        <v>0.38</v>
      </c>
      <c r="Q372">
        <v>0.8</v>
      </c>
      <c r="R372">
        <v>8.7100000000000009</v>
      </c>
      <c r="U372">
        <v>0.78</v>
      </c>
      <c r="V372">
        <v>0.73</v>
      </c>
      <c r="W372">
        <v>2.76</v>
      </c>
      <c r="AD372">
        <v>7.0000000000000007E-2</v>
      </c>
      <c r="AE372">
        <v>0.78</v>
      </c>
    </row>
    <row r="373" spans="1:31">
      <c r="A373" s="1">
        <v>28825</v>
      </c>
      <c r="B373">
        <v>96.11</v>
      </c>
      <c r="D373">
        <v>0.84</v>
      </c>
      <c r="E373">
        <v>2.2799999999999998</v>
      </c>
      <c r="G373">
        <v>0.83</v>
      </c>
      <c r="H373">
        <v>2.09</v>
      </c>
      <c r="K373">
        <v>0.65</v>
      </c>
      <c r="L373">
        <v>0.5</v>
      </c>
      <c r="N373">
        <v>0.37</v>
      </c>
      <c r="Q373">
        <v>0.83</v>
      </c>
      <c r="R373">
        <v>8.42</v>
      </c>
      <c r="U373">
        <v>0.78</v>
      </c>
      <c r="V373">
        <v>0.76</v>
      </c>
      <c r="W373">
        <v>2.81</v>
      </c>
      <c r="AD373">
        <v>7.0000000000000007E-2</v>
      </c>
      <c r="AE373">
        <v>0.75</v>
      </c>
    </row>
    <row r="374" spans="1:31">
      <c r="A374" s="1">
        <v>28795</v>
      </c>
      <c r="B374">
        <v>94.7</v>
      </c>
      <c r="D374">
        <v>0.9</v>
      </c>
      <c r="E374">
        <v>2.19</v>
      </c>
      <c r="G374">
        <v>0.82</v>
      </c>
      <c r="H374">
        <v>2.0299999999999998</v>
      </c>
      <c r="K374">
        <v>0.61</v>
      </c>
      <c r="L374">
        <v>0.49</v>
      </c>
      <c r="N374">
        <v>0.37</v>
      </c>
      <c r="Q374">
        <v>0.77</v>
      </c>
      <c r="R374">
        <v>7.61</v>
      </c>
      <c r="U374">
        <v>0.73</v>
      </c>
      <c r="V374">
        <v>0.77</v>
      </c>
      <c r="W374">
        <v>2.64</v>
      </c>
      <c r="AD374">
        <v>7.0000000000000007E-2</v>
      </c>
      <c r="AE374">
        <v>0.75</v>
      </c>
    </row>
    <row r="375" spans="1:31">
      <c r="A375" s="1">
        <v>28765</v>
      </c>
      <c r="B375">
        <v>93.15</v>
      </c>
      <c r="D375">
        <v>0.88</v>
      </c>
      <c r="E375">
        <v>1.87</v>
      </c>
      <c r="G375">
        <v>0.83</v>
      </c>
      <c r="H375">
        <v>1.94</v>
      </c>
      <c r="K375">
        <v>0.57999999999999996</v>
      </c>
      <c r="L375">
        <v>0.48</v>
      </c>
      <c r="N375">
        <v>0.37</v>
      </c>
      <c r="Q375">
        <v>0.71</v>
      </c>
      <c r="R375">
        <v>7.38</v>
      </c>
      <c r="U375">
        <v>0.72</v>
      </c>
      <c r="V375">
        <v>0.77</v>
      </c>
      <c r="W375">
        <v>2.52</v>
      </c>
      <c r="AD375">
        <v>7.0000000000000007E-2</v>
      </c>
      <c r="AE375">
        <v>0.72</v>
      </c>
    </row>
    <row r="376" spans="1:31">
      <c r="A376" s="1">
        <v>28734</v>
      </c>
      <c r="B376">
        <v>102.54</v>
      </c>
      <c r="D376">
        <v>0.99</v>
      </c>
      <c r="E376">
        <v>2.04</v>
      </c>
      <c r="G376">
        <v>0.9</v>
      </c>
      <c r="H376">
        <v>2.09</v>
      </c>
      <c r="K376">
        <v>0.69</v>
      </c>
      <c r="L376">
        <v>0.53</v>
      </c>
      <c r="N376">
        <v>0.41</v>
      </c>
      <c r="Q376">
        <v>0.81</v>
      </c>
      <c r="R376">
        <v>7.73</v>
      </c>
      <c r="U376">
        <v>0.77</v>
      </c>
      <c r="V376">
        <v>0.83</v>
      </c>
      <c r="W376">
        <v>2.57</v>
      </c>
      <c r="AD376">
        <v>0.08</v>
      </c>
      <c r="AE376">
        <v>0.78</v>
      </c>
    </row>
    <row r="377" spans="1:31">
      <c r="A377" s="1">
        <v>28703</v>
      </c>
      <c r="B377">
        <v>103.29</v>
      </c>
      <c r="D377">
        <v>1.02</v>
      </c>
      <c r="E377">
        <v>2.2599999999999998</v>
      </c>
      <c r="G377">
        <v>0.98</v>
      </c>
      <c r="H377">
        <v>1.96</v>
      </c>
      <c r="K377">
        <v>0.69</v>
      </c>
      <c r="L377">
        <v>0.51</v>
      </c>
      <c r="N377">
        <v>0.42</v>
      </c>
      <c r="Q377">
        <v>0.81</v>
      </c>
      <c r="R377">
        <v>8.15</v>
      </c>
      <c r="U377">
        <v>0.78</v>
      </c>
      <c r="V377">
        <v>0.91</v>
      </c>
      <c r="W377">
        <v>2.74</v>
      </c>
      <c r="AD377">
        <v>0.08</v>
      </c>
      <c r="AE377">
        <v>0.74</v>
      </c>
    </row>
    <row r="378" spans="1:31">
      <c r="A378" s="1">
        <v>28674</v>
      </c>
      <c r="B378">
        <v>100.68</v>
      </c>
      <c r="D378">
        <v>1.08</v>
      </c>
      <c r="E378">
        <v>2.0499999999999998</v>
      </c>
      <c r="G378">
        <v>0.97</v>
      </c>
      <c r="H378">
        <v>1.87</v>
      </c>
      <c r="K378">
        <v>0.68</v>
      </c>
      <c r="L378">
        <v>0.53</v>
      </c>
      <c r="N378">
        <v>0.41</v>
      </c>
      <c r="Q378">
        <v>0.79</v>
      </c>
      <c r="R378">
        <v>7.77</v>
      </c>
      <c r="U378">
        <v>0.74</v>
      </c>
      <c r="V378">
        <v>0.9</v>
      </c>
      <c r="W378">
        <v>2.62</v>
      </c>
      <c r="AD378">
        <v>7.0000000000000007E-2</v>
      </c>
      <c r="AE378">
        <v>0.68</v>
      </c>
    </row>
    <row r="379" spans="1:31">
      <c r="A379" s="1">
        <v>28642</v>
      </c>
      <c r="B379">
        <v>95.53</v>
      </c>
      <c r="D379">
        <v>0.99</v>
      </c>
      <c r="E379">
        <v>1.68</v>
      </c>
      <c r="G379">
        <v>0.97</v>
      </c>
      <c r="H379">
        <v>1.78</v>
      </c>
      <c r="K379">
        <v>0.64</v>
      </c>
      <c r="L379">
        <v>0.53</v>
      </c>
      <c r="N379">
        <v>0.39</v>
      </c>
      <c r="Q379">
        <v>0.74</v>
      </c>
      <c r="R379">
        <v>7.11</v>
      </c>
      <c r="U379">
        <v>0.73</v>
      </c>
      <c r="V379">
        <v>0.86</v>
      </c>
      <c r="W379">
        <v>2.41</v>
      </c>
      <c r="AD379">
        <v>7.0000000000000007E-2</v>
      </c>
      <c r="AE379">
        <v>0.65</v>
      </c>
    </row>
    <row r="380" spans="1:31">
      <c r="A380" s="1">
        <v>28611</v>
      </c>
      <c r="B380">
        <v>97.24</v>
      </c>
      <c r="D380">
        <v>1.04</v>
      </c>
      <c r="E380">
        <v>1.56</v>
      </c>
      <c r="G380">
        <v>0.94</v>
      </c>
      <c r="H380">
        <v>1.87</v>
      </c>
      <c r="K380">
        <v>0.67</v>
      </c>
      <c r="L380">
        <v>0.56000000000000005</v>
      </c>
      <c r="N380">
        <v>0.4</v>
      </c>
      <c r="Q380">
        <v>0.71</v>
      </c>
      <c r="R380">
        <v>7.14</v>
      </c>
      <c r="U380">
        <v>0.73</v>
      </c>
      <c r="V380">
        <v>0.88</v>
      </c>
      <c r="W380">
        <v>2.34</v>
      </c>
      <c r="AD380">
        <v>7.0000000000000007E-2</v>
      </c>
      <c r="AE380">
        <v>0.69</v>
      </c>
    </row>
    <row r="381" spans="1:31">
      <c r="A381" s="1">
        <v>28583</v>
      </c>
      <c r="B381">
        <v>96.83</v>
      </c>
      <c r="D381">
        <v>1.05</v>
      </c>
      <c r="E381">
        <v>1.27</v>
      </c>
      <c r="G381">
        <v>0.91</v>
      </c>
      <c r="H381">
        <v>1.93</v>
      </c>
      <c r="K381">
        <v>0.62</v>
      </c>
      <c r="L381">
        <v>0.57999999999999996</v>
      </c>
      <c r="N381">
        <v>0.4</v>
      </c>
      <c r="Q381">
        <v>0.69</v>
      </c>
      <c r="R381">
        <v>7.27</v>
      </c>
      <c r="U381">
        <v>0.73</v>
      </c>
      <c r="V381">
        <v>0.81</v>
      </c>
      <c r="W381">
        <v>2.2200000000000002</v>
      </c>
      <c r="AD381">
        <v>7.0000000000000007E-2</v>
      </c>
      <c r="AE381">
        <v>0.68</v>
      </c>
    </row>
    <row r="382" spans="1:31">
      <c r="A382" s="1">
        <v>28550</v>
      </c>
      <c r="B382">
        <v>89.21</v>
      </c>
      <c r="D382">
        <v>0.89</v>
      </c>
      <c r="E382">
        <v>1.08</v>
      </c>
      <c r="G382">
        <v>0.87</v>
      </c>
      <c r="H382">
        <v>1.72</v>
      </c>
      <c r="K382">
        <v>0.52</v>
      </c>
      <c r="L382">
        <v>0.51</v>
      </c>
      <c r="N382">
        <v>0.36</v>
      </c>
      <c r="Q382">
        <v>0.56999999999999995</v>
      </c>
      <c r="R382">
        <v>6.44</v>
      </c>
      <c r="U382">
        <v>0.65</v>
      </c>
      <c r="V382">
        <v>0.74</v>
      </c>
      <c r="W382">
        <v>1.9</v>
      </c>
      <c r="AD382">
        <v>0.06</v>
      </c>
      <c r="AE382">
        <v>0.65</v>
      </c>
    </row>
    <row r="383" spans="1:31">
      <c r="A383" s="1">
        <v>28522</v>
      </c>
      <c r="B383">
        <v>87.04</v>
      </c>
      <c r="D383">
        <v>0.89</v>
      </c>
      <c r="E383">
        <v>1</v>
      </c>
      <c r="G383">
        <v>0.83</v>
      </c>
      <c r="H383">
        <v>1.68</v>
      </c>
      <c r="K383">
        <v>0.52</v>
      </c>
      <c r="L383">
        <v>0.47</v>
      </c>
      <c r="N383">
        <v>0.34</v>
      </c>
      <c r="Q383">
        <v>0.59</v>
      </c>
      <c r="R383">
        <v>6.87</v>
      </c>
      <c r="U383">
        <v>0.61</v>
      </c>
      <c r="V383">
        <v>0.73</v>
      </c>
      <c r="W383">
        <v>1.96</v>
      </c>
      <c r="AD383">
        <v>0.06</v>
      </c>
      <c r="AE383">
        <v>0.64</v>
      </c>
    </row>
    <row r="384" spans="1:31">
      <c r="A384" s="1">
        <v>28493</v>
      </c>
      <c r="B384">
        <v>89.25</v>
      </c>
      <c r="D384">
        <v>0.93</v>
      </c>
      <c r="E384">
        <v>0.83</v>
      </c>
      <c r="G384">
        <v>0.84</v>
      </c>
      <c r="H384">
        <v>1.64</v>
      </c>
      <c r="K384">
        <v>0.53</v>
      </c>
      <c r="L384">
        <v>0.47</v>
      </c>
      <c r="N384">
        <v>0.35</v>
      </c>
      <c r="Q384">
        <v>0.61</v>
      </c>
      <c r="R384">
        <v>7.18</v>
      </c>
      <c r="U384">
        <v>0.61</v>
      </c>
      <c r="V384">
        <v>0.74</v>
      </c>
      <c r="W384">
        <v>2.0099999999999998</v>
      </c>
      <c r="AD384">
        <v>0.06</v>
      </c>
      <c r="AE384">
        <v>0.65</v>
      </c>
    </row>
    <row r="385" spans="1:31">
      <c r="A385" s="1">
        <v>28460</v>
      </c>
      <c r="B385">
        <v>95.1</v>
      </c>
      <c r="D385">
        <v>0.99</v>
      </c>
      <c r="E385">
        <v>0.89</v>
      </c>
      <c r="G385">
        <v>0.9</v>
      </c>
      <c r="H385">
        <v>1.73</v>
      </c>
      <c r="K385">
        <v>0.64</v>
      </c>
      <c r="L385">
        <v>0.5</v>
      </c>
      <c r="N385">
        <v>0.38</v>
      </c>
      <c r="Q385">
        <v>0.67</v>
      </c>
      <c r="R385">
        <v>7.4</v>
      </c>
      <c r="U385">
        <v>0.63</v>
      </c>
      <c r="V385">
        <v>0.84</v>
      </c>
      <c r="W385">
        <v>2.08</v>
      </c>
      <c r="AD385">
        <v>0.06</v>
      </c>
      <c r="AE385">
        <v>0.68</v>
      </c>
    </row>
    <row r="386" spans="1:31">
      <c r="A386" s="1">
        <v>28430</v>
      </c>
      <c r="B386">
        <v>94.83</v>
      </c>
      <c r="D386">
        <v>1.08</v>
      </c>
      <c r="E386">
        <v>0.89</v>
      </c>
      <c r="G386">
        <v>0.88</v>
      </c>
      <c r="H386">
        <v>1.78</v>
      </c>
      <c r="K386">
        <v>0.69</v>
      </c>
      <c r="L386">
        <v>0.48</v>
      </c>
      <c r="N386">
        <v>0.38</v>
      </c>
      <c r="Q386">
        <v>0.67</v>
      </c>
      <c r="R386">
        <v>7.14</v>
      </c>
      <c r="U386">
        <v>0.65</v>
      </c>
      <c r="V386">
        <v>0.83</v>
      </c>
      <c r="W386">
        <v>2.08</v>
      </c>
      <c r="AD386">
        <v>0.06</v>
      </c>
      <c r="AE386">
        <v>0.66</v>
      </c>
    </row>
    <row r="387" spans="1:31">
      <c r="A387" s="1">
        <v>28401</v>
      </c>
      <c r="B387">
        <v>92.34</v>
      </c>
      <c r="D387">
        <v>1.01</v>
      </c>
      <c r="E387">
        <v>0.82</v>
      </c>
      <c r="G387">
        <v>0.85</v>
      </c>
      <c r="H387">
        <v>1.73</v>
      </c>
      <c r="K387">
        <v>0.57999999999999996</v>
      </c>
      <c r="L387">
        <v>0.47</v>
      </c>
      <c r="N387">
        <v>0.37</v>
      </c>
      <c r="Q387">
        <v>0.64</v>
      </c>
      <c r="R387">
        <v>6.89</v>
      </c>
      <c r="U387">
        <v>0.63</v>
      </c>
      <c r="V387">
        <v>0.77</v>
      </c>
      <c r="W387">
        <v>2.04</v>
      </c>
      <c r="AD387">
        <v>0.05</v>
      </c>
      <c r="AE387">
        <v>0.66</v>
      </c>
    </row>
    <row r="388" spans="1:31">
      <c r="A388" s="1">
        <v>28369</v>
      </c>
      <c r="B388">
        <v>96.53</v>
      </c>
      <c r="D388">
        <v>1.03</v>
      </c>
      <c r="E388">
        <v>0.78</v>
      </c>
      <c r="G388">
        <v>0.9</v>
      </c>
      <c r="H388">
        <v>1.86</v>
      </c>
      <c r="K388">
        <v>0.64</v>
      </c>
      <c r="L388">
        <v>0.5</v>
      </c>
      <c r="N388">
        <v>0.38</v>
      </c>
      <c r="Q388">
        <v>0.71</v>
      </c>
      <c r="R388">
        <v>6.99</v>
      </c>
      <c r="U388">
        <v>0.67</v>
      </c>
      <c r="V388">
        <v>0.81</v>
      </c>
      <c r="W388">
        <v>2.15</v>
      </c>
      <c r="AD388">
        <v>0.05</v>
      </c>
      <c r="AE388">
        <v>0.68</v>
      </c>
    </row>
    <row r="389" spans="1:31">
      <c r="A389" s="1">
        <v>28338</v>
      </c>
      <c r="B389">
        <v>96.77</v>
      </c>
      <c r="D389">
        <v>1.1100000000000001</v>
      </c>
      <c r="E389">
        <v>0.86</v>
      </c>
      <c r="G389">
        <v>0.92</v>
      </c>
      <c r="H389">
        <v>1.79</v>
      </c>
      <c r="K389">
        <v>0.65</v>
      </c>
      <c r="L389">
        <v>0.47</v>
      </c>
      <c r="N389">
        <v>0.39</v>
      </c>
      <c r="Q389">
        <v>0.72</v>
      </c>
      <c r="R389">
        <v>7.19</v>
      </c>
      <c r="U389">
        <v>0.66</v>
      </c>
      <c r="V389">
        <v>0.81</v>
      </c>
      <c r="W389">
        <v>2.2200000000000002</v>
      </c>
      <c r="AD389">
        <v>0.05</v>
      </c>
      <c r="AE389">
        <v>0.68</v>
      </c>
    </row>
    <row r="390" spans="1:31">
      <c r="A390" s="1">
        <v>28307</v>
      </c>
      <c r="B390">
        <v>98.85</v>
      </c>
      <c r="D390">
        <v>1.0900000000000001</v>
      </c>
      <c r="E390">
        <v>0.88</v>
      </c>
      <c r="G390">
        <v>0.94</v>
      </c>
      <c r="H390">
        <v>1.93</v>
      </c>
      <c r="K390">
        <v>0.6</v>
      </c>
      <c r="L390">
        <v>0.48</v>
      </c>
      <c r="N390">
        <v>0.4</v>
      </c>
      <c r="Q390">
        <v>0.72</v>
      </c>
      <c r="R390">
        <v>7.11</v>
      </c>
      <c r="U390">
        <v>0.65</v>
      </c>
      <c r="V390">
        <v>0.76</v>
      </c>
      <c r="W390">
        <v>2.12</v>
      </c>
      <c r="AD390">
        <v>0.05</v>
      </c>
      <c r="AE390">
        <v>0.71</v>
      </c>
    </row>
    <row r="391" spans="1:31">
      <c r="A391" s="1">
        <v>28277</v>
      </c>
      <c r="B391">
        <v>100.48</v>
      </c>
      <c r="D391">
        <v>1.0900000000000001</v>
      </c>
      <c r="E391">
        <v>0.9</v>
      </c>
      <c r="G391">
        <v>0.92</v>
      </c>
      <c r="H391">
        <v>1.86</v>
      </c>
      <c r="K391">
        <v>0.59</v>
      </c>
      <c r="L391">
        <v>0.5</v>
      </c>
      <c r="N391">
        <v>0.42</v>
      </c>
      <c r="Q391">
        <v>0.72</v>
      </c>
      <c r="R391">
        <v>7</v>
      </c>
      <c r="U391">
        <v>0.62</v>
      </c>
      <c r="V391">
        <v>0.75</v>
      </c>
      <c r="W391">
        <v>2.08</v>
      </c>
      <c r="AD391">
        <v>0.04</v>
      </c>
      <c r="AE391">
        <v>0.74</v>
      </c>
    </row>
    <row r="392" spans="1:31">
      <c r="A392" s="1">
        <v>28247</v>
      </c>
      <c r="B392">
        <v>96.12</v>
      </c>
      <c r="D392">
        <v>0.96</v>
      </c>
      <c r="E392">
        <v>0.79</v>
      </c>
      <c r="G392">
        <v>0.92</v>
      </c>
      <c r="H392">
        <v>1.87</v>
      </c>
      <c r="K392">
        <v>0.52</v>
      </c>
      <c r="L392">
        <v>0.46</v>
      </c>
      <c r="N392">
        <v>0.4</v>
      </c>
      <c r="Q392">
        <v>0.67</v>
      </c>
      <c r="R392">
        <v>6.51</v>
      </c>
      <c r="U392">
        <v>0.59</v>
      </c>
      <c r="V392">
        <v>0.65</v>
      </c>
      <c r="W392">
        <v>2.0299999999999998</v>
      </c>
      <c r="AD392">
        <v>0.04</v>
      </c>
      <c r="AE392">
        <v>0.71</v>
      </c>
    </row>
    <row r="393" spans="1:31">
      <c r="A393" s="1">
        <v>28216</v>
      </c>
      <c r="B393">
        <v>98.44</v>
      </c>
      <c r="D393">
        <v>0.99</v>
      </c>
      <c r="E393">
        <v>0.75</v>
      </c>
      <c r="G393">
        <v>0.92</v>
      </c>
      <c r="H393">
        <v>1.8</v>
      </c>
      <c r="K393">
        <v>0.56000000000000005</v>
      </c>
      <c r="L393">
        <v>0.47</v>
      </c>
      <c r="N393">
        <v>0.39</v>
      </c>
      <c r="Q393">
        <v>0.63</v>
      </c>
      <c r="R393">
        <v>6.8</v>
      </c>
      <c r="U393">
        <v>0.61</v>
      </c>
      <c r="V393">
        <v>0.65</v>
      </c>
      <c r="W393">
        <v>2.0299999999999998</v>
      </c>
      <c r="AD393">
        <v>0.04</v>
      </c>
      <c r="AE393">
        <v>0.7</v>
      </c>
    </row>
    <row r="394" spans="1:31">
      <c r="A394" s="1">
        <v>28185</v>
      </c>
      <c r="B394">
        <v>98.42</v>
      </c>
      <c r="E394">
        <v>0.68</v>
      </c>
      <c r="G394">
        <v>0.91</v>
      </c>
      <c r="H394">
        <v>1.74</v>
      </c>
      <c r="K394">
        <v>0.56000000000000005</v>
      </c>
      <c r="L394">
        <v>0.45</v>
      </c>
      <c r="N394">
        <v>0.36</v>
      </c>
      <c r="Q394">
        <v>0.67</v>
      </c>
      <c r="R394">
        <v>7.26</v>
      </c>
      <c r="U394">
        <v>0.64</v>
      </c>
      <c r="V394">
        <v>0.64</v>
      </c>
      <c r="W394">
        <v>2.1</v>
      </c>
      <c r="AD394">
        <v>0.04</v>
      </c>
      <c r="AE394">
        <v>0.69</v>
      </c>
    </row>
    <row r="395" spans="1:31">
      <c r="A395" s="1">
        <v>28157</v>
      </c>
      <c r="B395">
        <v>99.82</v>
      </c>
      <c r="E395">
        <v>0.65</v>
      </c>
      <c r="G395">
        <v>0.9</v>
      </c>
      <c r="H395">
        <v>1.79</v>
      </c>
      <c r="K395">
        <v>0.61</v>
      </c>
      <c r="L395">
        <v>0.48</v>
      </c>
      <c r="N395">
        <v>0.37</v>
      </c>
      <c r="Q395">
        <v>0.66</v>
      </c>
      <c r="R395">
        <v>7.25</v>
      </c>
      <c r="U395">
        <v>0.63</v>
      </c>
      <c r="V395">
        <v>0.72</v>
      </c>
      <c r="W395">
        <v>2.13</v>
      </c>
      <c r="AD395">
        <v>0.04</v>
      </c>
      <c r="AE395">
        <v>0.69</v>
      </c>
    </row>
    <row r="396" spans="1:31">
      <c r="A396" s="1">
        <v>28128</v>
      </c>
      <c r="B396">
        <v>102.03</v>
      </c>
      <c r="E396">
        <v>0.59</v>
      </c>
      <c r="G396">
        <v>0.89</v>
      </c>
      <c r="H396">
        <v>1.91</v>
      </c>
      <c r="K396">
        <v>0.66</v>
      </c>
      <c r="L396">
        <v>0.5</v>
      </c>
      <c r="N396">
        <v>0.38</v>
      </c>
      <c r="Q396">
        <v>0.7</v>
      </c>
      <c r="R396">
        <v>7.17</v>
      </c>
      <c r="U396">
        <v>0.61</v>
      </c>
      <c r="V396">
        <v>0.74</v>
      </c>
      <c r="W396">
        <v>2.1</v>
      </c>
      <c r="AD396">
        <v>0.04</v>
      </c>
      <c r="AE396">
        <v>0.72</v>
      </c>
    </row>
    <row r="397" spans="1:31">
      <c r="A397" s="1">
        <v>28095</v>
      </c>
      <c r="B397">
        <v>107.46</v>
      </c>
      <c r="E397">
        <v>0.68</v>
      </c>
      <c r="H397">
        <v>1.83</v>
      </c>
      <c r="K397">
        <v>0.76</v>
      </c>
      <c r="N397">
        <v>0.4</v>
      </c>
      <c r="U397">
        <v>0.65</v>
      </c>
      <c r="V397">
        <v>0.86</v>
      </c>
      <c r="W397">
        <v>2.35</v>
      </c>
      <c r="AD397">
        <v>0.05</v>
      </c>
      <c r="AE397">
        <v>0.72</v>
      </c>
    </row>
    <row r="398" spans="1:31">
      <c r="A398" s="1">
        <v>28065</v>
      </c>
      <c r="B398">
        <v>102.1</v>
      </c>
      <c r="E398">
        <v>0.68</v>
      </c>
      <c r="H398">
        <v>1.62</v>
      </c>
      <c r="K398">
        <v>0.69</v>
      </c>
      <c r="N398">
        <v>0.36</v>
      </c>
      <c r="U398">
        <v>0.65</v>
      </c>
      <c r="V398">
        <v>0.89</v>
      </c>
      <c r="W398">
        <v>2.36</v>
      </c>
      <c r="AD398">
        <v>0.05</v>
      </c>
      <c r="AE398">
        <v>0.69</v>
      </c>
    </row>
    <row r="399" spans="1:31">
      <c r="A399" s="1">
        <v>28034</v>
      </c>
      <c r="B399">
        <v>102.9</v>
      </c>
      <c r="E399">
        <v>0.62</v>
      </c>
      <c r="H399">
        <v>1.62</v>
      </c>
      <c r="K399">
        <v>0.74</v>
      </c>
      <c r="N399">
        <v>0.38</v>
      </c>
      <c r="U399">
        <v>0.67</v>
      </c>
      <c r="V399">
        <v>0.86</v>
      </c>
      <c r="W399">
        <v>2.48</v>
      </c>
      <c r="AD399">
        <v>0.04</v>
      </c>
      <c r="AE399">
        <v>0.69</v>
      </c>
    </row>
    <row r="400" spans="1:31">
      <c r="A400" s="1">
        <v>28004</v>
      </c>
      <c r="B400">
        <v>105.24</v>
      </c>
      <c r="E400">
        <v>0.69</v>
      </c>
      <c r="H400">
        <v>1.65</v>
      </c>
      <c r="K400">
        <v>0.77</v>
      </c>
      <c r="N400">
        <v>0.39</v>
      </c>
      <c r="U400">
        <v>0.7</v>
      </c>
      <c r="V400">
        <v>0.89</v>
      </c>
      <c r="W400">
        <v>2.65</v>
      </c>
      <c r="AD400">
        <v>0.05</v>
      </c>
      <c r="AE400">
        <v>0.73</v>
      </c>
    </row>
    <row r="401" spans="1:31">
      <c r="A401" s="1">
        <v>27974</v>
      </c>
      <c r="B401">
        <v>102.91</v>
      </c>
      <c r="E401">
        <v>0.61</v>
      </c>
      <c r="H401">
        <v>1.65</v>
      </c>
      <c r="K401">
        <v>0.79</v>
      </c>
      <c r="N401">
        <v>0.38</v>
      </c>
      <c r="U401">
        <v>0.7</v>
      </c>
      <c r="V401">
        <v>0.88</v>
      </c>
      <c r="W401">
        <v>2.5499999999999998</v>
      </c>
      <c r="AD401">
        <v>0.04</v>
      </c>
      <c r="AE401">
        <v>0.7</v>
      </c>
    </row>
    <row r="402" spans="1:31">
      <c r="A402" s="1">
        <v>27942</v>
      </c>
      <c r="B402">
        <v>103.44</v>
      </c>
      <c r="E402">
        <v>0.6</v>
      </c>
      <c r="H402">
        <v>1.64</v>
      </c>
      <c r="K402">
        <v>0.8</v>
      </c>
      <c r="N402">
        <v>0.39</v>
      </c>
      <c r="U402">
        <v>0.7</v>
      </c>
      <c r="V402">
        <v>0.92</v>
      </c>
      <c r="W402">
        <v>2.4700000000000002</v>
      </c>
      <c r="AD402">
        <v>0.04</v>
      </c>
      <c r="AE402">
        <v>0.69</v>
      </c>
    </row>
    <row r="403" spans="1:31">
      <c r="A403" s="1">
        <v>27912</v>
      </c>
      <c r="B403">
        <v>104.28</v>
      </c>
      <c r="E403">
        <v>0.61</v>
      </c>
      <c r="H403">
        <v>1.64</v>
      </c>
      <c r="K403">
        <v>0.91</v>
      </c>
      <c r="N403">
        <v>0.41</v>
      </c>
      <c r="U403">
        <v>0.68</v>
      </c>
      <c r="V403">
        <v>0.95</v>
      </c>
      <c r="W403">
        <v>2.2799999999999998</v>
      </c>
      <c r="AD403">
        <v>0.04</v>
      </c>
      <c r="AE403">
        <v>0.68</v>
      </c>
    </row>
    <row r="404" spans="1:31">
      <c r="A404" s="1">
        <v>27883</v>
      </c>
      <c r="B404">
        <v>100.18</v>
      </c>
      <c r="E404">
        <v>0.55000000000000004</v>
      </c>
      <c r="H404">
        <v>1.61</v>
      </c>
      <c r="K404">
        <v>0.86</v>
      </c>
      <c r="N404">
        <v>0.36</v>
      </c>
      <c r="U404">
        <v>0.65</v>
      </c>
      <c r="V404">
        <v>0.9</v>
      </c>
      <c r="W404">
        <v>2.25</v>
      </c>
      <c r="AD404">
        <v>0.04</v>
      </c>
      <c r="AE404">
        <v>0.66</v>
      </c>
    </row>
    <row r="405" spans="1:31">
      <c r="A405" s="1">
        <v>27851</v>
      </c>
      <c r="B405">
        <v>101.64</v>
      </c>
      <c r="E405">
        <v>0.45</v>
      </c>
      <c r="H405">
        <v>1.54</v>
      </c>
      <c r="K405">
        <v>0.87</v>
      </c>
      <c r="N405">
        <v>0.38</v>
      </c>
      <c r="U405">
        <v>0.66</v>
      </c>
      <c r="V405">
        <v>1</v>
      </c>
      <c r="W405">
        <v>2.52</v>
      </c>
      <c r="AD405">
        <v>0.04</v>
      </c>
      <c r="AE405">
        <v>0.61</v>
      </c>
    </row>
    <row r="406" spans="1:31">
      <c r="A406" s="1">
        <v>27820</v>
      </c>
      <c r="B406">
        <v>102.77</v>
      </c>
      <c r="E406">
        <v>0.4</v>
      </c>
      <c r="H406">
        <v>1.45</v>
      </c>
      <c r="K406">
        <v>0.98</v>
      </c>
      <c r="N406">
        <v>0.37</v>
      </c>
      <c r="U406">
        <v>0.7</v>
      </c>
      <c r="V406">
        <v>1.03</v>
      </c>
      <c r="W406">
        <v>2.61</v>
      </c>
      <c r="AD406">
        <v>0.05</v>
      </c>
      <c r="AE406">
        <v>0.6</v>
      </c>
    </row>
    <row r="407" spans="1:31">
      <c r="A407" s="1">
        <v>27792</v>
      </c>
      <c r="B407">
        <v>99.71</v>
      </c>
      <c r="E407">
        <v>0.39</v>
      </c>
      <c r="H407">
        <v>1.28</v>
      </c>
      <c r="K407">
        <v>0.96</v>
      </c>
      <c r="N407">
        <v>0.38</v>
      </c>
      <c r="U407">
        <v>0.67</v>
      </c>
      <c r="V407">
        <v>1.01</v>
      </c>
      <c r="W407">
        <v>2.33</v>
      </c>
      <c r="AD407">
        <v>0.04</v>
      </c>
      <c r="AE407">
        <v>0.56000000000000005</v>
      </c>
    </row>
    <row r="408" spans="1:31">
      <c r="A408" s="1">
        <v>27761</v>
      </c>
      <c r="B408">
        <v>100.86</v>
      </c>
      <c r="E408">
        <v>0.41</v>
      </c>
      <c r="H408">
        <v>1.32</v>
      </c>
      <c r="K408">
        <v>0.96</v>
      </c>
      <c r="N408">
        <v>0.39</v>
      </c>
      <c r="U408">
        <v>0.73</v>
      </c>
      <c r="V408">
        <v>1.01</v>
      </c>
      <c r="W408">
        <v>2.54</v>
      </c>
      <c r="AD408">
        <v>0.04</v>
      </c>
      <c r="AE408">
        <v>0.57999999999999996</v>
      </c>
    </row>
    <row r="409" spans="1:31">
      <c r="A409" s="1">
        <v>27729</v>
      </c>
      <c r="B409">
        <v>90.19</v>
      </c>
      <c r="E409">
        <v>0.36</v>
      </c>
      <c r="H409">
        <v>1.23</v>
      </c>
      <c r="K409">
        <v>0.8</v>
      </c>
      <c r="N409">
        <v>0.32</v>
      </c>
      <c r="U409">
        <v>0.65</v>
      </c>
      <c r="V409">
        <v>0.94</v>
      </c>
      <c r="W409">
        <v>2.25</v>
      </c>
      <c r="AD409">
        <v>0.04</v>
      </c>
      <c r="AE409">
        <v>0.56000000000000005</v>
      </c>
    </row>
    <row r="410" spans="1:31">
      <c r="A410" s="1">
        <v>27701</v>
      </c>
      <c r="B410">
        <v>91.24</v>
      </c>
      <c r="E410">
        <v>0.36</v>
      </c>
      <c r="H410">
        <v>1.21</v>
      </c>
      <c r="K410">
        <v>0.83</v>
      </c>
      <c r="N410">
        <v>0.34</v>
      </c>
      <c r="U410">
        <v>0.69</v>
      </c>
      <c r="V410">
        <v>0.94</v>
      </c>
      <c r="W410">
        <v>2.48</v>
      </c>
      <c r="AD410">
        <v>0.04</v>
      </c>
      <c r="AE410">
        <v>0.55000000000000004</v>
      </c>
    </row>
    <row r="411" spans="1:31">
      <c r="A411" s="1">
        <v>27668</v>
      </c>
      <c r="B411">
        <v>89.04</v>
      </c>
      <c r="E411">
        <v>0.4</v>
      </c>
      <c r="H411">
        <v>1.23</v>
      </c>
      <c r="K411">
        <v>0.78</v>
      </c>
      <c r="N411">
        <v>0.34</v>
      </c>
      <c r="U411">
        <v>0.64</v>
      </c>
      <c r="V411">
        <v>0.85</v>
      </c>
      <c r="W411">
        <v>2.3199999999999998</v>
      </c>
      <c r="AD411">
        <v>0.04</v>
      </c>
      <c r="AE411">
        <v>0.56000000000000005</v>
      </c>
    </row>
    <row r="412" spans="1:31">
      <c r="A412" s="1">
        <v>27639</v>
      </c>
      <c r="B412">
        <v>83.87</v>
      </c>
      <c r="E412">
        <v>0.39</v>
      </c>
      <c r="H412">
        <v>1.21</v>
      </c>
      <c r="K412">
        <v>0.71</v>
      </c>
      <c r="N412">
        <v>0.31</v>
      </c>
      <c r="U412">
        <v>0.56000000000000005</v>
      </c>
      <c r="V412">
        <v>0.75</v>
      </c>
      <c r="W412">
        <v>2.0499999999999998</v>
      </c>
      <c r="AD412">
        <v>0.04</v>
      </c>
      <c r="AE412">
        <v>0.55000000000000004</v>
      </c>
    </row>
    <row r="413" spans="1:31">
      <c r="A413" s="1">
        <v>27607</v>
      </c>
      <c r="B413">
        <v>86.88</v>
      </c>
      <c r="E413">
        <v>0.41</v>
      </c>
      <c r="H413">
        <v>1.23</v>
      </c>
      <c r="K413">
        <v>0.72</v>
      </c>
      <c r="N413">
        <v>0.32</v>
      </c>
      <c r="U413">
        <v>0.6</v>
      </c>
      <c r="V413">
        <v>0.76</v>
      </c>
      <c r="W413">
        <v>2.2200000000000002</v>
      </c>
      <c r="AD413">
        <v>0.03</v>
      </c>
      <c r="AE413">
        <v>0.54</v>
      </c>
    </row>
    <row r="414" spans="1:31">
      <c r="A414" s="1">
        <v>27576</v>
      </c>
      <c r="B414">
        <v>88.75</v>
      </c>
      <c r="E414">
        <v>0.39</v>
      </c>
      <c r="H414">
        <v>1.24</v>
      </c>
      <c r="K414">
        <v>0.74</v>
      </c>
      <c r="N414">
        <v>0.33</v>
      </c>
      <c r="U414">
        <v>0.62</v>
      </c>
      <c r="V414">
        <v>0.78</v>
      </c>
      <c r="W414">
        <v>2.29</v>
      </c>
      <c r="AD414">
        <v>0.04</v>
      </c>
      <c r="AE414">
        <v>0.54</v>
      </c>
    </row>
    <row r="415" spans="1:31">
      <c r="A415" s="1">
        <v>27547</v>
      </c>
      <c r="B415">
        <v>95.19</v>
      </c>
      <c r="E415">
        <v>0.43</v>
      </c>
      <c r="H415">
        <v>1.29</v>
      </c>
      <c r="K415">
        <v>0.81</v>
      </c>
      <c r="N415">
        <v>0.36</v>
      </c>
      <c r="U415">
        <v>0.71</v>
      </c>
      <c r="V415">
        <v>0.92</v>
      </c>
      <c r="W415">
        <v>2.69</v>
      </c>
      <c r="AD415">
        <v>0.04</v>
      </c>
      <c r="AE415">
        <v>0.56999999999999995</v>
      </c>
    </row>
    <row r="416" spans="1:31">
      <c r="A416" s="1">
        <v>27515</v>
      </c>
      <c r="B416">
        <v>91.15</v>
      </c>
      <c r="E416">
        <v>0.42</v>
      </c>
      <c r="H416">
        <v>1.21</v>
      </c>
      <c r="K416">
        <v>0.85</v>
      </c>
      <c r="N416">
        <v>0.31</v>
      </c>
      <c r="U416">
        <v>0.7</v>
      </c>
      <c r="V416">
        <v>0.87</v>
      </c>
      <c r="W416">
        <v>2.63</v>
      </c>
      <c r="AD416">
        <v>0.03</v>
      </c>
      <c r="AE416">
        <v>0.54</v>
      </c>
    </row>
    <row r="417" spans="1:31">
      <c r="A417" s="1">
        <v>27485</v>
      </c>
      <c r="B417">
        <v>87.3</v>
      </c>
      <c r="E417">
        <v>0.36</v>
      </c>
      <c r="H417">
        <v>0.99</v>
      </c>
      <c r="K417">
        <v>0.78</v>
      </c>
      <c r="N417">
        <v>0.31</v>
      </c>
      <c r="U417">
        <v>0.62</v>
      </c>
      <c r="V417">
        <v>0.88</v>
      </c>
      <c r="W417">
        <v>2.38</v>
      </c>
      <c r="AD417">
        <v>0.03</v>
      </c>
      <c r="AE417">
        <v>0.49</v>
      </c>
    </row>
    <row r="418" spans="1:31">
      <c r="A418" s="1">
        <v>27456</v>
      </c>
      <c r="B418">
        <v>83.36</v>
      </c>
      <c r="E418">
        <v>0.3</v>
      </c>
      <c r="H418">
        <v>0.97</v>
      </c>
      <c r="K418">
        <v>0.73</v>
      </c>
      <c r="N418">
        <v>0.31</v>
      </c>
      <c r="U418">
        <v>0.61</v>
      </c>
      <c r="V418">
        <v>0.7</v>
      </c>
      <c r="W418">
        <v>2.0299999999999998</v>
      </c>
      <c r="AD418">
        <v>0.03</v>
      </c>
      <c r="AE418">
        <v>0.45</v>
      </c>
    </row>
    <row r="419" spans="1:31">
      <c r="A419" s="1">
        <v>27428</v>
      </c>
      <c r="B419">
        <v>81.59</v>
      </c>
      <c r="E419">
        <v>0.27</v>
      </c>
      <c r="H419">
        <v>1.01</v>
      </c>
      <c r="K419">
        <v>0.64</v>
      </c>
      <c r="N419">
        <v>0.3</v>
      </c>
      <c r="U419">
        <v>0.54</v>
      </c>
      <c r="V419">
        <v>0.66</v>
      </c>
      <c r="W419">
        <v>2.15</v>
      </c>
      <c r="AD419">
        <v>0.02</v>
      </c>
      <c r="AE419">
        <v>0.46</v>
      </c>
    </row>
    <row r="420" spans="1:31">
      <c r="A420" s="1">
        <v>27396</v>
      </c>
      <c r="B420">
        <v>76.98</v>
      </c>
      <c r="E420">
        <v>0.24</v>
      </c>
      <c r="H420">
        <v>1.02</v>
      </c>
      <c r="K420">
        <v>0.49</v>
      </c>
      <c r="N420">
        <v>0.26</v>
      </c>
      <c r="U420">
        <v>0.51</v>
      </c>
      <c r="V420">
        <v>0.55000000000000004</v>
      </c>
      <c r="W420">
        <v>1.82</v>
      </c>
      <c r="AD420">
        <v>0.02</v>
      </c>
      <c r="AE420">
        <v>0.43</v>
      </c>
    </row>
    <row r="421" spans="1:31">
      <c r="A421" s="1">
        <v>27365</v>
      </c>
      <c r="B421">
        <v>68.56</v>
      </c>
      <c r="E421">
        <v>0.22</v>
      </c>
      <c r="H421">
        <v>0.87</v>
      </c>
      <c r="K421">
        <v>0.34</v>
      </c>
      <c r="N421">
        <v>0.23</v>
      </c>
      <c r="U421">
        <v>0.41</v>
      </c>
      <c r="V421">
        <v>0.47</v>
      </c>
      <c r="W421">
        <v>1.82</v>
      </c>
      <c r="AD421">
        <v>0.01</v>
      </c>
      <c r="AE421">
        <v>0.38</v>
      </c>
    </row>
    <row r="422" spans="1:31">
      <c r="A422" s="1">
        <v>27334</v>
      </c>
      <c r="B422">
        <v>69.97</v>
      </c>
      <c r="E422">
        <v>0.27</v>
      </c>
      <c r="H422">
        <v>0.83</v>
      </c>
      <c r="K422">
        <v>0.36</v>
      </c>
      <c r="N422">
        <v>0.25</v>
      </c>
      <c r="U422">
        <v>0.42</v>
      </c>
      <c r="V422">
        <v>0.55000000000000004</v>
      </c>
      <c r="W422">
        <v>2.09</v>
      </c>
      <c r="AD422">
        <v>0.01</v>
      </c>
      <c r="AE422">
        <v>0.37</v>
      </c>
    </row>
    <row r="423" spans="1:31">
      <c r="A423" s="1">
        <v>27303</v>
      </c>
      <c r="B423">
        <v>73.900000000000006</v>
      </c>
      <c r="E423">
        <v>0.25</v>
      </c>
      <c r="H423">
        <v>0.96</v>
      </c>
      <c r="K423">
        <v>0.38</v>
      </c>
      <c r="N423">
        <v>0.26</v>
      </c>
      <c r="U423">
        <v>0.48</v>
      </c>
      <c r="V423">
        <v>0.56999999999999995</v>
      </c>
      <c r="W423">
        <v>2.42</v>
      </c>
      <c r="AD423">
        <v>0.02</v>
      </c>
      <c r="AE423">
        <v>0.39</v>
      </c>
    </row>
    <row r="424" spans="1:31">
      <c r="A424" s="1">
        <v>27275</v>
      </c>
      <c r="B424">
        <v>63.54</v>
      </c>
      <c r="E424">
        <v>0.22</v>
      </c>
      <c r="H424">
        <v>0.84</v>
      </c>
      <c r="K424">
        <v>0.35</v>
      </c>
      <c r="N424">
        <v>0.21</v>
      </c>
      <c r="U424">
        <v>0.39</v>
      </c>
      <c r="V424">
        <v>0.4</v>
      </c>
      <c r="W424">
        <v>1.93</v>
      </c>
      <c r="AD424">
        <v>0.02</v>
      </c>
      <c r="AE424">
        <v>0.34</v>
      </c>
    </row>
    <row r="425" spans="1:31">
      <c r="A425" s="1">
        <v>27242</v>
      </c>
      <c r="B425">
        <v>72.150000000000006</v>
      </c>
      <c r="E425">
        <v>0.24</v>
      </c>
      <c r="H425">
        <v>0.94</v>
      </c>
      <c r="K425">
        <v>0.55000000000000004</v>
      </c>
      <c r="N425">
        <v>0.25</v>
      </c>
      <c r="U425">
        <v>0.55000000000000004</v>
      </c>
      <c r="V425">
        <v>0.56999999999999995</v>
      </c>
      <c r="W425">
        <v>2.36</v>
      </c>
      <c r="AD425">
        <v>0.02</v>
      </c>
      <c r="AE425">
        <v>0.39</v>
      </c>
    </row>
    <row r="426" spans="1:31">
      <c r="A426" s="1">
        <v>27211</v>
      </c>
      <c r="B426">
        <v>79.31</v>
      </c>
      <c r="E426">
        <v>0.24</v>
      </c>
      <c r="H426">
        <v>0.97</v>
      </c>
      <c r="K426">
        <v>0.57999999999999996</v>
      </c>
      <c r="N426">
        <v>0.28000000000000003</v>
      </c>
      <c r="U426">
        <v>0.64</v>
      </c>
      <c r="V426">
        <v>0.61</v>
      </c>
      <c r="W426">
        <v>2.54</v>
      </c>
      <c r="AD426">
        <v>0.03</v>
      </c>
      <c r="AE426">
        <v>0.42</v>
      </c>
    </row>
    <row r="427" spans="1:31">
      <c r="A427" s="1">
        <v>27183</v>
      </c>
      <c r="B427">
        <v>86</v>
      </c>
      <c r="E427">
        <v>0.24</v>
      </c>
      <c r="H427">
        <v>1.01</v>
      </c>
      <c r="K427">
        <v>0.7</v>
      </c>
      <c r="N427">
        <v>0.33</v>
      </c>
      <c r="U427">
        <v>0.82</v>
      </c>
      <c r="V427">
        <v>0.77</v>
      </c>
      <c r="W427">
        <v>2.87</v>
      </c>
      <c r="AD427">
        <v>0.03</v>
      </c>
      <c r="AE427">
        <v>0.4</v>
      </c>
    </row>
    <row r="428" spans="1:31">
      <c r="A428" s="1">
        <v>27150</v>
      </c>
      <c r="B428">
        <v>87.28</v>
      </c>
      <c r="E428">
        <v>0.23</v>
      </c>
      <c r="H428">
        <v>1.01</v>
      </c>
      <c r="K428">
        <v>0.72</v>
      </c>
      <c r="N428">
        <v>0.32</v>
      </c>
      <c r="U428">
        <v>0.81</v>
      </c>
      <c r="V428">
        <v>0.88</v>
      </c>
      <c r="W428">
        <v>2.76</v>
      </c>
      <c r="AD428">
        <v>0.03</v>
      </c>
      <c r="AE428">
        <v>0.41</v>
      </c>
    </row>
    <row r="429" spans="1:31">
      <c r="A429" s="1">
        <v>27120</v>
      </c>
      <c r="B429">
        <v>90.31</v>
      </c>
      <c r="E429">
        <v>0.2</v>
      </c>
      <c r="H429">
        <v>1.06</v>
      </c>
      <c r="K429">
        <v>0.7</v>
      </c>
      <c r="N429">
        <v>0.34</v>
      </c>
      <c r="U429">
        <v>0.79</v>
      </c>
      <c r="V429">
        <v>0.86</v>
      </c>
      <c r="W429">
        <v>2.78</v>
      </c>
      <c r="AD429">
        <v>0.02</v>
      </c>
      <c r="AE429">
        <v>0.43</v>
      </c>
    </row>
    <row r="430" spans="1:31">
      <c r="A430" s="1">
        <v>27089</v>
      </c>
      <c r="B430">
        <v>93.98</v>
      </c>
      <c r="E430">
        <v>0.19</v>
      </c>
      <c r="H430">
        <v>1.08</v>
      </c>
      <c r="K430">
        <v>0.79</v>
      </c>
      <c r="N430">
        <v>0.36</v>
      </c>
      <c r="U430">
        <v>0.83</v>
      </c>
      <c r="V430">
        <v>0.85</v>
      </c>
      <c r="W430">
        <v>2.89</v>
      </c>
      <c r="AD430">
        <v>0.02</v>
      </c>
      <c r="AE430">
        <v>0.45</v>
      </c>
    </row>
    <row r="431" spans="1:31">
      <c r="A431" s="1">
        <v>27061</v>
      </c>
      <c r="B431">
        <v>96.22</v>
      </c>
      <c r="E431">
        <v>0.21</v>
      </c>
      <c r="H431">
        <v>1.05</v>
      </c>
      <c r="K431">
        <v>0.72</v>
      </c>
      <c r="N431">
        <v>0.37</v>
      </c>
      <c r="U431">
        <v>0.86</v>
      </c>
      <c r="V431">
        <v>0.83</v>
      </c>
      <c r="W431">
        <v>2.99</v>
      </c>
      <c r="AD431">
        <v>0.02</v>
      </c>
      <c r="AE431">
        <v>0.47</v>
      </c>
    </row>
    <row r="432" spans="1:31">
      <c r="A432" s="1">
        <v>27031</v>
      </c>
      <c r="B432">
        <v>96.57</v>
      </c>
      <c r="E432">
        <v>0.19</v>
      </c>
      <c r="H432">
        <v>1.1399999999999999</v>
      </c>
      <c r="K432">
        <v>0.72</v>
      </c>
      <c r="N432">
        <v>0.39</v>
      </c>
      <c r="U432">
        <v>0.88</v>
      </c>
      <c r="V432">
        <v>0.88</v>
      </c>
      <c r="W432">
        <v>2.95</v>
      </c>
      <c r="AD432">
        <v>0.03</v>
      </c>
      <c r="AE432">
        <v>0.48</v>
      </c>
    </row>
    <row r="433" spans="1:31">
      <c r="A433" s="1">
        <v>27001</v>
      </c>
      <c r="B433">
        <v>97.55</v>
      </c>
      <c r="E433">
        <v>0.17</v>
      </c>
      <c r="H433">
        <v>1.27</v>
      </c>
      <c r="K433">
        <v>0.76</v>
      </c>
      <c r="N433">
        <v>0.41</v>
      </c>
      <c r="U433">
        <v>0.95</v>
      </c>
      <c r="V433">
        <v>0.92</v>
      </c>
      <c r="W433">
        <v>3.02</v>
      </c>
      <c r="AD433">
        <v>0.02</v>
      </c>
      <c r="AE433">
        <v>0.52</v>
      </c>
    </row>
    <row r="434" spans="1:31">
      <c r="A434" s="1">
        <v>26969</v>
      </c>
      <c r="B434">
        <v>95.96</v>
      </c>
      <c r="E434">
        <v>0.2</v>
      </c>
      <c r="H434">
        <v>1.04</v>
      </c>
      <c r="K434">
        <v>0.71</v>
      </c>
      <c r="N434">
        <v>0.41</v>
      </c>
      <c r="U434">
        <v>0.97</v>
      </c>
      <c r="V434">
        <v>0.81</v>
      </c>
      <c r="W434">
        <v>3.03</v>
      </c>
      <c r="AD434">
        <v>0.02</v>
      </c>
      <c r="AE434">
        <v>0.49</v>
      </c>
    </row>
    <row r="435" spans="1:31">
      <c r="A435" s="1">
        <v>26938</v>
      </c>
      <c r="B435">
        <v>108.29</v>
      </c>
      <c r="E435">
        <v>0.26</v>
      </c>
      <c r="H435">
        <v>1.25</v>
      </c>
      <c r="K435">
        <v>1.1399999999999999</v>
      </c>
      <c r="N435">
        <v>0.42</v>
      </c>
      <c r="U435">
        <v>1.06</v>
      </c>
      <c r="V435">
        <v>1.1399999999999999</v>
      </c>
      <c r="W435">
        <v>3.34</v>
      </c>
      <c r="AD435">
        <v>0.03</v>
      </c>
      <c r="AE435">
        <v>0.51</v>
      </c>
    </row>
    <row r="436" spans="1:31">
      <c r="A436" s="1">
        <v>26911</v>
      </c>
      <c r="B436">
        <v>108.43</v>
      </c>
      <c r="E436">
        <v>0.26</v>
      </c>
      <c r="H436">
        <v>1.25</v>
      </c>
      <c r="K436">
        <v>1.27</v>
      </c>
      <c r="N436">
        <v>0.41</v>
      </c>
      <c r="U436">
        <v>1.0900000000000001</v>
      </c>
      <c r="V436">
        <v>1.1399999999999999</v>
      </c>
      <c r="W436">
        <v>3.46</v>
      </c>
      <c r="AD436">
        <v>0.03</v>
      </c>
      <c r="AE436">
        <v>0.5</v>
      </c>
    </row>
    <row r="437" spans="1:31">
      <c r="A437" s="1">
        <v>26877</v>
      </c>
      <c r="B437">
        <v>104.25</v>
      </c>
      <c r="E437">
        <v>0.22</v>
      </c>
      <c r="H437">
        <v>1.18</v>
      </c>
      <c r="K437">
        <v>1.38</v>
      </c>
      <c r="N437">
        <v>0.38</v>
      </c>
      <c r="U437">
        <v>1.05</v>
      </c>
      <c r="V437">
        <v>1.06</v>
      </c>
      <c r="W437">
        <v>3.32</v>
      </c>
      <c r="AD437">
        <v>0.03</v>
      </c>
      <c r="AE437">
        <v>0.48</v>
      </c>
    </row>
    <row r="438" spans="1:31">
      <c r="A438" s="1">
        <v>26847</v>
      </c>
      <c r="B438">
        <v>108.22</v>
      </c>
      <c r="E438">
        <v>0.26</v>
      </c>
      <c r="H438">
        <v>1.29</v>
      </c>
      <c r="K438">
        <v>1.42</v>
      </c>
      <c r="N438">
        <v>0.4</v>
      </c>
      <c r="U438">
        <v>1.07</v>
      </c>
      <c r="V438">
        <v>1.05</v>
      </c>
      <c r="W438">
        <v>3.29</v>
      </c>
      <c r="AD438">
        <v>0.04</v>
      </c>
      <c r="AE438">
        <v>0.51</v>
      </c>
    </row>
    <row r="439" spans="1:31">
      <c r="A439" s="1">
        <v>26816</v>
      </c>
      <c r="B439">
        <v>104.26</v>
      </c>
      <c r="E439">
        <v>0.23</v>
      </c>
      <c r="H439">
        <v>1.38</v>
      </c>
      <c r="K439">
        <v>1.24</v>
      </c>
      <c r="N439">
        <v>0.37</v>
      </c>
      <c r="U439">
        <v>1.07</v>
      </c>
      <c r="V439">
        <v>0.92</v>
      </c>
      <c r="W439">
        <v>3.22</v>
      </c>
      <c r="AD439">
        <v>0.02</v>
      </c>
      <c r="AE439">
        <v>0.53</v>
      </c>
    </row>
    <row r="440" spans="1:31">
      <c r="A440" s="1">
        <v>26785</v>
      </c>
      <c r="B440">
        <v>104.95</v>
      </c>
      <c r="E440">
        <v>0.25</v>
      </c>
      <c r="H440">
        <v>1.34</v>
      </c>
      <c r="K440">
        <v>1.43</v>
      </c>
      <c r="N440">
        <v>0.38</v>
      </c>
      <c r="U440">
        <v>1.04</v>
      </c>
      <c r="V440">
        <v>1.03</v>
      </c>
      <c r="W440">
        <v>3.19</v>
      </c>
      <c r="AD440">
        <v>0.03</v>
      </c>
      <c r="AE440">
        <v>0.5</v>
      </c>
    </row>
    <row r="441" spans="1:31">
      <c r="A441" s="1">
        <v>26756</v>
      </c>
      <c r="B441">
        <v>106.97</v>
      </c>
      <c r="E441">
        <v>0.24</v>
      </c>
      <c r="H441">
        <v>1.52</v>
      </c>
      <c r="K441">
        <v>1.43</v>
      </c>
      <c r="N441">
        <v>0.38</v>
      </c>
      <c r="U441">
        <v>1.02</v>
      </c>
      <c r="V441">
        <v>0.96</v>
      </c>
      <c r="W441">
        <v>3</v>
      </c>
      <c r="AD441">
        <v>0.03</v>
      </c>
      <c r="AE441">
        <v>0.51</v>
      </c>
    </row>
    <row r="442" spans="1:31">
      <c r="A442" s="1">
        <v>26724</v>
      </c>
      <c r="B442">
        <v>111.52</v>
      </c>
      <c r="E442">
        <v>0.28000000000000003</v>
      </c>
      <c r="H442">
        <v>1.49</v>
      </c>
      <c r="K442">
        <v>1.51</v>
      </c>
      <c r="N442">
        <v>0.41</v>
      </c>
      <c r="U442">
        <v>1.04</v>
      </c>
      <c r="V442">
        <v>1.08</v>
      </c>
      <c r="W442">
        <v>3.24</v>
      </c>
      <c r="AD442">
        <v>0.03</v>
      </c>
      <c r="AE442">
        <v>0.5</v>
      </c>
    </row>
    <row r="443" spans="1:31">
      <c r="A443" s="1">
        <v>26696</v>
      </c>
      <c r="B443">
        <v>111.68</v>
      </c>
      <c r="E443">
        <v>0.28999999999999998</v>
      </c>
      <c r="H443">
        <v>1.35</v>
      </c>
      <c r="K443">
        <v>1.55</v>
      </c>
      <c r="N443">
        <v>0.43</v>
      </c>
      <c r="U443">
        <v>1.04</v>
      </c>
      <c r="V443">
        <v>1.04</v>
      </c>
      <c r="W443">
        <v>3.11</v>
      </c>
      <c r="AD443">
        <v>0.05</v>
      </c>
      <c r="AE443">
        <v>0.48</v>
      </c>
    </row>
    <row r="444" spans="1:31">
      <c r="A444" s="1">
        <v>26666</v>
      </c>
      <c r="B444">
        <v>116.03</v>
      </c>
      <c r="E444">
        <v>0.31</v>
      </c>
      <c r="H444">
        <v>1.56</v>
      </c>
      <c r="K444">
        <v>1.72</v>
      </c>
      <c r="N444">
        <v>0.45</v>
      </c>
      <c r="U444">
        <v>1.08</v>
      </c>
      <c r="V444">
        <v>1.17</v>
      </c>
      <c r="W444">
        <v>3.22</v>
      </c>
      <c r="AD444">
        <v>0.04</v>
      </c>
      <c r="AE444">
        <v>0.5</v>
      </c>
    </row>
    <row r="445" spans="1:31">
      <c r="A445" s="1">
        <v>26634</v>
      </c>
      <c r="B445">
        <v>118.05</v>
      </c>
      <c r="E445">
        <v>0.33</v>
      </c>
      <c r="H445">
        <v>1.4</v>
      </c>
      <c r="K445">
        <v>1.91</v>
      </c>
      <c r="N445">
        <v>0.46</v>
      </c>
      <c r="U445">
        <v>1.1000000000000001</v>
      </c>
      <c r="V445">
        <v>1.23</v>
      </c>
      <c r="W445">
        <v>3.28</v>
      </c>
      <c r="AD445">
        <v>0.05</v>
      </c>
      <c r="AE445">
        <v>0.46</v>
      </c>
    </row>
    <row r="446" spans="1:31">
      <c r="A446" s="1">
        <v>26604</v>
      </c>
      <c r="B446">
        <v>116.67</v>
      </c>
      <c r="E446">
        <v>0.33</v>
      </c>
      <c r="H446">
        <v>1.37</v>
      </c>
      <c r="K446">
        <v>1.6</v>
      </c>
      <c r="N446">
        <v>0.43</v>
      </c>
      <c r="U446">
        <v>1.05</v>
      </c>
      <c r="V446">
        <v>1.06</v>
      </c>
      <c r="W446">
        <v>3.25</v>
      </c>
      <c r="AD446">
        <v>0.05</v>
      </c>
      <c r="AE446">
        <v>0.46</v>
      </c>
    </row>
    <row r="447" spans="1:31">
      <c r="A447" s="1">
        <v>26574</v>
      </c>
      <c r="B447">
        <v>111.58</v>
      </c>
      <c r="E447">
        <v>0.28999999999999998</v>
      </c>
      <c r="H447">
        <v>1.29</v>
      </c>
      <c r="K447">
        <v>1.56</v>
      </c>
      <c r="N447">
        <v>0.4</v>
      </c>
      <c r="U447">
        <v>1.06</v>
      </c>
      <c r="V447">
        <v>1.03</v>
      </c>
      <c r="W447">
        <v>3.17</v>
      </c>
      <c r="AD447">
        <v>0.05</v>
      </c>
      <c r="AE447">
        <v>0.43</v>
      </c>
    </row>
    <row r="448" spans="1:31">
      <c r="A448" s="1">
        <v>26543</v>
      </c>
      <c r="B448">
        <v>110.55</v>
      </c>
      <c r="E448">
        <v>0.3</v>
      </c>
      <c r="H448">
        <v>1.2</v>
      </c>
      <c r="K448">
        <v>1.44</v>
      </c>
      <c r="N448">
        <v>0.42</v>
      </c>
      <c r="U448">
        <v>1.04</v>
      </c>
      <c r="V448">
        <v>0.91</v>
      </c>
      <c r="W448">
        <v>3.05</v>
      </c>
      <c r="AD448">
        <v>0.04</v>
      </c>
      <c r="AE448">
        <v>0.42</v>
      </c>
    </row>
    <row r="449" spans="1:31">
      <c r="A449" s="1">
        <v>26512</v>
      </c>
      <c r="B449">
        <v>111.09</v>
      </c>
      <c r="E449">
        <v>0.3</v>
      </c>
      <c r="H449">
        <v>1.2</v>
      </c>
      <c r="K449">
        <v>1.51</v>
      </c>
      <c r="N449">
        <v>0.42</v>
      </c>
      <c r="U449">
        <v>1.04</v>
      </c>
      <c r="V449">
        <v>0.93</v>
      </c>
      <c r="W449">
        <v>3.05</v>
      </c>
      <c r="AD449">
        <v>0.05</v>
      </c>
      <c r="AE449">
        <v>0.42</v>
      </c>
    </row>
    <row r="450" spans="1:31">
      <c r="A450" s="1">
        <v>26483</v>
      </c>
      <c r="B450">
        <v>107.39</v>
      </c>
      <c r="E450">
        <v>0.28000000000000003</v>
      </c>
      <c r="H450">
        <v>1.01</v>
      </c>
      <c r="K450">
        <v>1.53</v>
      </c>
      <c r="N450">
        <v>0.4</v>
      </c>
      <c r="U450">
        <v>1.04</v>
      </c>
      <c r="V450">
        <v>0.93</v>
      </c>
      <c r="W450">
        <v>3.14</v>
      </c>
      <c r="AE450">
        <v>0.39</v>
      </c>
    </row>
    <row r="451" spans="1:31">
      <c r="A451" s="1">
        <v>26451</v>
      </c>
      <c r="B451">
        <v>107.14</v>
      </c>
      <c r="E451">
        <v>0.28000000000000003</v>
      </c>
      <c r="H451">
        <v>1.04</v>
      </c>
      <c r="K451">
        <v>1.5</v>
      </c>
      <c r="N451">
        <v>0.41</v>
      </c>
      <c r="U451">
        <v>0.98</v>
      </c>
      <c r="V451">
        <v>0.96</v>
      </c>
      <c r="W451">
        <v>2.9</v>
      </c>
      <c r="AE451">
        <v>0.38</v>
      </c>
    </row>
    <row r="452" spans="1:31">
      <c r="A452" s="1">
        <v>26420</v>
      </c>
      <c r="B452">
        <v>109.53</v>
      </c>
      <c r="E452">
        <v>0.3</v>
      </c>
      <c r="H452">
        <v>1.01</v>
      </c>
      <c r="K452">
        <v>1.49</v>
      </c>
      <c r="N452">
        <v>0.43</v>
      </c>
      <c r="U452">
        <v>0.97</v>
      </c>
      <c r="V452">
        <v>0.95</v>
      </c>
      <c r="W452">
        <v>2.92</v>
      </c>
      <c r="AE452">
        <v>0.39</v>
      </c>
    </row>
    <row r="453" spans="1:31">
      <c r="A453" s="1">
        <v>26392</v>
      </c>
      <c r="B453">
        <v>107.67</v>
      </c>
      <c r="E453">
        <v>0.28999999999999998</v>
      </c>
      <c r="H453">
        <v>0.95</v>
      </c>
      <c r="K453">
        <v>1.34</v>
      </c>
      <c r="N453">
        <v>0.42</v>
      </c>
      <c r="U453">
        <v>0.96</v>
      </c>
      <c r="V453">
        <v>0.86</v>
      </c>
      <c r="W453">
        <v>2.67</v>
      </c>
      <c r="AE453">
        <v>0.35</v>
      </c>
    </row>
    <row r="454" spans="1:31">
      <c r="A454" s="1">
        <v>26359</v>
      </c>
      <c r="B454">
        <v>107.2</v>
      </c>
      <c r="E454">
        <v>0.31</v>
      </c>
      <c r="H454">
        <v>0.94</v>
      </c>
      <c r="K454">
        <v>1.28</v>
      </c>
      <c r="N454">
        <v>0.41</v>
      </c>
      <c r="U454">
        <v>0.92</v>
      </c>
      <c r="V454">
        <v>0.78</v>
      </c>
      <c r="W454">
        <v>2.79</v>
      </c>
      <c r="AE454">
        <v>0.36</v>
      </c>
    </row>
    <row r="455" spans="1:31">
      <c r="A455" s="1">
        <v>26330</v>
      </c>
      <c r="B455">
        <v>106.57</v>
      </c>
      <c r="E455">
        <v>0.32</v>
      </c>
      <c r="H455">
        <v>1.01</v>
      </c>
      <c r="K455">
        <v>1.34</v>
      </c>
      <c r="N455">
        <v>0.38</v>
      </c>
      <c r="U455">
        <v>0.91</v>
      </c>
      <c r="V455">
        <v>0.73</v>
      </c>
      <c r="W455">
        <v>2.67</v>
      </c>
      <c r="AE455">
        <v>0.38</v>
      </c>
    </row>
    <row r="456" spans="1:31">
      <c r="A456" s="1">
        <v>26301</v>
      </c>
      <c r="B456">
        <v>103.94</v>
      </c>
      <c r="E456">
        <v>0.33</v>
      </c>
      <c r="H456">
        <v>1</v>
      </c>
      <c r="K456">
        <v>1.28</v>
      </c>
      <c r="N456">
        <v>0.39</v>
      </c>
      <c r="U456">
        <v>0.88</v>
      </c>
      <c r="V456">
        <v>0.67</v>
      </c>
      <c r="W456">
        <v>2.54</v>
      </c>
      <c r="AE456">
        <v>0.38</v>
      </c>
    </row>
    <row r="457" spans="1:31">
      <c r="A457" s="1">
        <v>26268</v>
      </c>
      <c r="B457">
        <v>102.09</v>
      </c>
      <c r="E457">
        <v>0.24</v>
      </c>
      <c r="H457">
        <v>0.96</v>
      </c>
      <c r="K457">
        <v>1.1100000000000001</v>
      </c>
      <c r="N457">
        <v>0.39</v>
      </c>
      <c r="U457">
        <v>0.89</v>
      </c>
      <c r="V457">
        <v>0.61</v>
      </c>
      <c r="W457">
        <v>2.5499999999999998</v>
      </c>
      <c r="AE457">
        <v>0.37</v>
      </c>
    </row>
    <row r="458" spans="1:31">
      <c r="A458" s="1">
        <v>26238</v>
      </c>
      <c r="B458">
        <v>93.99</v>
      </c>
      <c r="E458">
        <v>0.2</v>
      </c>
      <c r="H458">
        <v>0.88</v>
      </c>
      <c r="K458">
        <v>0.94</v>
      </c>
      <c r="N458">
        <v>0.37</v>
      </c>
      <c r="U458">
        <v>0.79</v>
      </c>
      <c r="V458">
        <v>0.54</v>
      </c>
      <c r="W458">
        <v>2.31</v>
      </c>
      <c r="AE458">
        <v>0.34</v>
      </c>
    </row>
    <row r="459" spans="1:31">
      <c r="A459" s="1">
        <v>26207</v>
      </c>
      <c r="B459">
        <v>94.23</v>
      </c>
      <c r="E459">
        <v>0.2</v>
      </c>
      <c r="H459">
        <v>0.91</v>
      </c>
      <c r="K459">
        <v>0.87</v>
      </c>
      <c r="N459">
        <v>0.36</v>
      </c>
      <c r="U459">
        <v>0.79</v>
      </c>
      <c r="V459">
        <v>0.5</v>
      </c>
      <c r="W459">
        <v>2.2599999999999998</v>
      </c>
      <c r="AE459">
        <v>0.35</v>
      </c>
    </row>
    <row r="460" spans="1:31">
      <c r="A460" s="1">
        <v>26177</v>
      </c>
      <c r="B460">
        <v>98.34</v>
      </c>
      <c r="E460">
        <v>0.19</v>
      </c>
      <c r="H460">
        <v>0.93</v>
      </c>
      <c r="K460">
        <v>0.87</v>
      </c>
      <c r="N460">
        <v>0.38</v>
      </c>
      <c r="U460">
        <v>0.79</v>
      </c>
      <c r="V460">
        <v>0.5</v>
      </c>
      <c r="W460">
        <v>2.2999999999999998</v>
      </c>
      <c r="AE460">
        <v>0.36</v>
      </c>
    </row>
    <row r="461" spans="1:31">
      <c r="A461" s="1">
        <v>26147</v>
      </c>
      <c r="B461">
        <v>99.03</v>
      </c>
      <c r="E461">
        <v>0.2</v>
      </c>
      <c r="H461">
        <v>0.89</v>
      </c>
      <c r="K461">
        <v>0.92</v>
      </c>
      <c r="N461">
        <v>0.38</v>
      </c>
      <c r="U461">
        <v>0.79</v>
      </c>
      <c r="V461">
        <v>0.47</v>
      </c>
      <c r="W461">
        <v>2.25</v>
      </c>
      <c r="AE461">
        <v>0.35</v>
      </c>
    </row>
    <row r="462" spans="1:31">
      <c r="A462" s="1">
        <v>26115</v>
      </c>
      <c r="B462">
        <v>95.58</v>
      </c>
      <c r="E462">
        <v>0.21</v>
      </c>
      <c r="H462">
        <v>0.93</v>
      </c>
      <c r="K462">
        <v>0.82</v>
      </c>
      <c r="N462">
        <v>0.33</v>
      </c>
      <c r="U462">
        <v>0.72</v>
      </c>
      <c r="V462">
        <v>0.44</v>
      </c>
      <c r="W462">
        <v>2.16</v>
      </c>
      <c r="AE462">
        <v>0.37</v>
      </c>
    </row>
    <row r="463" spans="1:31">
      <c r="A463" s="1">
        <v>26085</v>
      </c>
      <c r="B463">
        <v>98.7</v>
      </c>
      <c r="E463">
        <v>0.26</v>
      </c>
      <c r="H463">
        <v>0.93</v>
      </c>
      <c r="K463">
        <v>0.92</v>
      </c>
      <c r="N463">
        <v>0.37</v>
      </c>
      <c r="U463">
        <v>0.74</v>
      </c>
      <c r="V463">
        <v>0.48</v>
      </c>
      <c r="W463">
        <v>2.2799999999999998</v>
      </c>
      <c r="AE463">
        <v>0.37</v>
      </c>
    </row>
    <row r="464" spans="1:31">
      <c r="A464" s="1">
        <v>26056</v>
      </c>
      <c r="B464">
        <v>99.63</v>
      </c>
      <c r="E464">
        <v>0.3</v>
      </c>
      <c r="H464">
        <v>0.93</v>
      </c>
      <c r="K464">
        <v>0.98</v>
      </c>
      <c r="N464">
        <v>0.37</v>
      </c>
      <c r="U464">
        <v>0.73</v>
      </c>
      <c r="V464">
        <v>0.43</v>
      </c>
      <c r="W464">
        <v>2.14</v>
      </c>
      <c r="AE464">
        <v>0.37</v>
      </c>
    </row>
    <row r="465" spans="1:31">
      <c r="A465" s="1">
        <v>26024</v>
      </c>
      <c r="B465">
        <v>103.95</v>
      </c>
      <c r="E465">
        <v>0.3</v>
      </c>
      <c r="H465">
        <v>1.02</v>
      </c>
      <c r="K465">
        <v>0.91</v>
      </c>
      <c r="N465">
        <v>0.38</v>
      </c>
      <c r="U465">
        <v>0.69</v>
      </c>
      <c r="V465">
        <v>0.4</v>
      </c>
      <c r="W465">
        <v>2.14</v>
      </c>
      <c r="AE465">
        <v>0.38</v>
      </c>
    </row>
    <row r="466" spans="1:31">
      <c r="A466" s="1">
        <v>25993</v>
      </c>
      <c r="B466">
        <v>100.31</v>
      </c>
      <c r="E466">
        <v>0.27</v>
      </c>
      <c r="H466">
        <v>0.91</v>
      </c>
      <c r="K466">
        <v>0.81</v>
      </c>
      <c r="N466">
        <v>0.34</v>
      </c>
      <c r="U466">
        <v>0.68</v>
      </c>
      <c r="V466">
        <v>0.37</v>
      </c>
      <c r="W466">
        <v>2.11</v>
      </c>
      <c r="AE466">
        <v>0.38</v>
      </c>
    </row>
    <row r="467" spans="1:31">
      <c r="A467" s="1">
        <v>25965</v>
      </c>
      <c r="B467">
        <v>96.75</v>
      </c>
      <c r="E467">
        <v>0.27</v>
      </c>
      <c r="H467">
        <v>0.89</v>
      </c>
      <c r="K467">
        <v>0.72</v>
      </c>
      <c r="N467">
        <v>0.33</v>
      </c>
      <c r="U467">
        <v>0.63</v>
      </c>
      <c r="V467">
        <v>0.3</v>
      </c>
      <c r="W467">
        <v>1.94</v>
      </c>
      <c r="AE467">
        <v>0.36</v>
      </c>
    </row>
    <row r="468" spans="1:31">
      <c r="A468" s="1">
        <v>25937</v>
      </c>
      <c r="B468">
        <v>95.88</v>
      </c>
      <c r="E468">
        <v>0.25</v>
      </c>
      <c r="H468">
        <v>0.85</v>
      </c>
      <c r="K468">
        <v>0.64</v>
      </c>
      <c r="N468">
        <v>0.3</v>
      </c>
      <c r="U468">
        <v>0.63</v>
      </c>
      <c r="V468">
        <v>0.27</v>
      </c>
      <c r="W468">
        <v>1.84</v>
      </c>
      <c r="AE468">
        <v>0.34</v>
      </c>
    </row>
    <row r="469" spans="1:31">
      <c r="A469" s="1">
        <v>25903</v>
      </c>
      <c r="B469">
        <v>92.15</v>
      </c>
      <c r="E469">
        <v>0.18</v>
      </c>
      <c r="H469">
        <v>0.87</v>
      </c>
      <c r="K469">
        <v>0.56999999999999995</v>
      </c>
      <c r="N469">
        <v>0.28999999999999998</v>
      </c>
      <c r="U469">
        <v>0.61</v>
      </c>
      <c r="V469">
        <v>0.25</v>
      </c>
      <c r="W469">
        <v>1.84</v>
      </c>
      <c r="AE469">
        <v>0.35</v>
      </c>
    </row>
    <row r="470" spans="1:31">
      <c r="A470" s="1">
        <v>25874</v>
      </c>
      <c r="B470">
        <v>87.2</v>
      </c>
      <c r="E470">
        <v>0.19</v>
      </c>
      <c r="H470">
        <v>0.81</v>
      </c>
      <c r="K470">
        <v>0.6</v>
      </c>
      <c r="N470">
        <v>0.27</v>
      </c>
      <c r="U470">
        <v>0.6</v>
      </c>
      <c r="V470">
        <v>0.23</v>
      </c>
      <c r="W470">
        <v>1.67</v>
      </c>
      <c r="AE470">
        <v>0.34</v>
      </c>
    </row>
    <row r="471" spans="1:31">
      <c r="A471" s="1">
        <v>25842</v>
      </c>
      <c r="B471">
        <v>83.25</v>
      </c>
      <c r="E471">
        <v>0.19</v>
      </c>
      <c r="H471">
        <v>0.76</v>
      </c>
      <c r="K471">
        <v>0.49</v>
      </c>
      <c r="N471">
        <v>0.26</v>
      </c>
      <c r="U471">
        <v>0.56000000000000005</v>
      </c>
      <c r="V471">
        <v>0.23</v>
      </c>
      <c r="W471">
        <v>1.64</v>
      </c>
      <c r="AE471">
        <v>0.33</v>
      </c>
    </row>
    <row r="472" spans="1:31">
      <c r="A472" s="1">
        <v>25812</v>
      </c>
      <c r="B472">
        <v>84.3</v>
      </c>
      <c r="E472">
        <v>0.22</v>
      </c>
      <c r="H472">
        <v>0.72</v>
      </c>
      <c r="K472">
        <v>0.47</v>
      </c>
      <c r="N472">
        <v>0.26</v>
      </c>
      <c r="U472">
        <v>0.53</v>
      </c>
      <c r="V472">
        <v>0.23</v>
      </c>
      <c r="W472">
        <v>1.63</v>
      </c>
      <c r="AE472">
        <v>0.31</v>
      </c>
    </row>
    <row r="473" spans="1:31">
      <c r="A473" s="1">
        <v>25783</v>
      </c>
      <c r="B473">
        <v>81.52</v>
      </c>
      <c r="E473">
        <v>0.2</v>
      </c>
      <c r="H473">
        <v>0.75</v>
      </c>
      <c r="K473">
        <v>0.42</v>
      </c>
      <c r="N473">
        <v>0.24</v>
      </c>
      <c r="U473">
        <v>0.51</v>
      </c>
      <c r="V473">
        <v>0.19</v>
      </c>
      <c r="W473">
        <v>1.62</v>
      </c>
      <c r="AE473">
        <v>0.31</v>
      </c>
    </row>
    <row r="474" spans="1:31">
      <c r="A474" s="1">
        <v>25750</v>
      </c>
      <c r="B474">
        <v>78.05</v>
      </c>
      <c r="E474">
        <v>0.17</v>
      </c>
      <c r="H474">
        <v>0.68</v>
      </c>
      <c r="K474">
        <v>0.41</v>
      </c>
      <c r="N474">
        <v>0.23</v>
      </c>
      <c r="U474">
        <v>0.52</v>
      </c>
      <c r="V474">
        <v>0.2</v>
      </c>
      <c r="W474">
        <v>1.48</v>
      </c>
      <c r="AE474">
        <v>0.28999999999999998</v>
      </c>
    </row>
    <row r="475" spans="1:31">
      <c r="A475" s="1">
        <v>25720</v>
      </c>
      <c r="B475">
        <v>72.72</v>
      </c>
      <c r="E475">
        <v>0.16</v>
      </c>
      <c r="H475">
        <v>0.62</v>
      </c>
      <c r="K475">
        <v>0.47</v>
      </c>
      <c r="N475">
        <v>0.2</v>
      </c>
      <c r="U475">
        <v>0.49</v>
      </c>
      <c r="V475">
        <v>0.18</v>
      </c>
      <c r="W475">
        <v>1.39</v>
      </c>
      <c r="AE475">
        <v>0.25</v>
      </c>
    </row>
    <row r="476" spans="1:31">
      <c r="A476" s="1">
        <v>25689</v>
      </c>
      <c r="B476">
        <v>76.55</v>
      </c>
      <c r="E476">
        <v>0.23</v>
      </c>
      <c r="H476">
        <v>0.67</v>
      </c>
      <c r="K476">
        <v>0.47</v>
      </c>
      <c r="N476">
        <v>0.2</v>
      </c>
      <c r="U476">
        <v>0.5</v>
      </c>
      <c r="V476">
        <v>0.18</v>
      </c>
      <c r="W476">
        <v>1.55</v>
      </c>
      <c r="AE476">
        <v>0.26</v>
      </c>
    </row>
    <row r="477" spans="1:31">
      <c r="A477" s="1">
        <v>25659</v>
      </c>
      <c r="B477">
        <v>81.52</v>
      </c>
      <c r="E477">
        <v>0.25</v>
      </c>
      <c r="H477">
        <v>0.63</v>
      </c>
      <c r="K477">
        <v>0.52</v>
      </c>
      <c r="N477">
        <v>0.21</v>
      </c>
      <c r="U477">
        <v>0.52</v>
      </c>
      <c r="V477">
        <v>0.2</v>
      </c>
      <c r="W477">
        <v>1.72</v>
      </c>
      <c r="AE477">
        <v>0.24</v>
      </c>
    </row>
    <row r="478" spans="1:31">
      <c r="A478" s="1">
        <v>25629</v>
      </c>
      <c r="B478">
        <v>89.63</v>
      </c>
      <c r="E478">
        <v>0.28999999999999998</v>
      </c>
      <c r="H478">
        <v>0.68</v>
      </c>
      <c r="K478">
        <v>0.59</v>
      </c>
      <c r="N478">
        <v>0.22</v>
      </c>
      <c r="U478">
        <v>0.56999999999999995</v>
      </c>
      <c r="V478">
        <v>0.22</v>
      </c>
      <c r="W478">
        <v>1.91</v>
      </c>
      <c r="AE478">
        <v>0.26</v>
      </c>
    </row>
    <row r="479" spans="1:31">
      <c r="A479" s="1">
        <v>25601</v>
      </c>
      <c r="B479">
        <v>89.5</v>
      </c>
      <c r="E479">
        <v>0.31</v>
      </c>
      <c r="H479">
        <v>0.72</v>
      </c>
      <c r="K479">
        <v>0.59</v>
      </c>
      <c r="N479">
        <v>0.21</v>
      </c>
      <c r="U479">
        <v>0.59</v>
      </c>
      <c r="V479">
        <v>0.24</v>
      </c>
      <c r="W479">
        <v>1.99</v>
      </c>
      <c r="AE479">
        <v>0.25</v>
      </c>
    </row>
    <row r="480" spans="1:31">
      <c r="A480" s="1">
        <v>25570</v>
      </c>
      <c r="B480">
        <v>85.02</v>
      </c>
      <c r="E480">
        <v>0.28999999999999998</v>
      </c>
      <c r="H480">
        <v>0.69</v>
      </c>
      <c r="K480">
        <v>0.56999999999999995</v>
      </c>
      <c r="N480">
        <v>0.21</v>
      </c>
      <c r="U480">
        <v>0.56000000000000005</v>
      </c>
      <c r="V480">
        <v>0.2</v>
      </c>
      <c r="W480">
        <v>1.84</v>
      </c>
      <c r="AE480">
        <v>0.26</v>
      </c>
    </row>
    <row r="481" spans="1:21">
      <c r="A481" s="1">
        <v>25538</v>
      </c>
      <c r="B481">
        <v>92.06</v>
      </c>
      <c r="E481">
        <v>0.35</v>
      </c>
      <c r="K481">
        <v>0.54</v>
      </c>
      <c r="N481">
        <v>0.23</v>
      </c>
      <c r="U481">
        <v>0.57999999999999996</v>
      </c>
    </row>
    <row r="482" spans="1:21">
      <c r="A482" s="1">
        <v>25510</v>
      </c>
      <c r="B482">
        <v>93.81</v>
      </c>
      <c r="E482">
        <v>0.39</v>
      </c>
      <c r="K482">
        <v>0.5</v>
      </c>
      <c r="N482">
        <v>0.23</v>
      </c>
      <c r="U482">
        <v>0.55000000000000004</v>
      </c>
    </row>
    <row r="483" spans="1:21">
      <c r="A483" s="1">
        <v>25477</v>
      </c>
      <c r="B483">
        <v>97.12</v>
      </c>
      <c r="E483">
        <v>0.4</v>
      </c>
      <c r="K483">
        <v>0.45</v>
      </c>
      <c r="N483">
        <v>0.25</v>
      </c>
      <c r="U483">
        <v>0.59</v>
      </c>
    </row>
    <row r="484" spans="1:21">
      <c r="A484" s="1">
        <v>25448</v>
      </c>
      <c r="B484">
        <v>93.12</v>
      </c>
      <c r="E484">
        <v>0.39</v>
      </c>
      <c r="K484">
        <v>0.39</v>
      </c>
      <c r="N484">
        <v>0.25</v>
      </c>
      <c r="U484">
        <v>0.55000000000000004</v>
      </c>
    </row>
    <row r="485" spans="1:21">
      <c r="A485" s="1">
        <v>25416</v>
      </c>
      <c r="B485">
        <v>95.51</v>
      </c>
      <c r="E485">
        <v>0.46</v>
      </c>
      <c r="K485">
        <v>0.34</v>
      </c>
      <c r="N485">
        <v>0.24</v>
      </c>
      <c r="U485">
        <v>0.51</v>
      </c>
    </row>
    <row r="486" spans="1:21">
      <c r="A486" s="1">
        <v>25385</v>
      </c>
      <c r="B486">
        <v>91.83</v>
      </c>
      <c r="E486">
        <v>0.43</v>
      </c>
      <c r="K486">
        <v>0.3</v>
      </c>
      <c r="N486">
        <v>0.25</v>
      </c>
      <c r="U486">
        <v>0.48</v>
      </c>
    </row>
    <row r="487" spans="1:21">
      <c r="A487" s="1">
        <v>25356</v>
      </c>
      <c r="B487">
        <v>97.71</v>
      </c>
      <c r="E487">
        <v>0.53</v>
      </c>
      <c r="K487">
        <v>0.3</v>
      </c>
      <c r="N487">
        <v>0.26</v>
      </c>
      <c r="U487">
        <v>0.49</v>
      </c>
    </row>
    <row r="488" spans="1:21">
      <c r="A488" s="1">
        <v>25324</v>
      </c>
      <c r="B488">
        <v>103.46</v>
      </c>
      <c r="E488">
        <v>0.55000000000000004</v>
      </c>
      <c r="K488">
        <v>0.32</v>
      </c>
      <c r="N488">
        <v>0.27</v>
      </c>
      <c r="U488">
        <v>0.53</v>
      </c>
    </row>
    <row r="489" spans="1:21">
      <c r="A489" s="1">
        <v>25294</v>
      </c>
      <c r="B489">
        <v>103.69</v>
      </c>
      <c r="E489">
        <v>0.57999999999999996</v>
      </c>
      <c r="K489">
        <v>0.33</v>
      </c>
      <c r="N489">
        <v>0.28000000000000003</v>
      </c>
      <c r="U489">
        <v>0.5</v>
      </c>
    </row>
    <row r="490" spans="1:21">
      <c r="A490" s="1">
        <v>25265</v>
      </c>
      <c r="B490">
        <v>101.51</v>
      </c>
      <c r="E490">
        <v>0.63</v>
      </c>
      <c r="K490">
        <v>0.32</v>
      </c>
      <c r="N490">
        <v>0.27</v>
      </c>
      <c r="U490">
        <v>0.5</v>
      </c>
    </row>
    <row r="491" spans="1:21">
      <c r="A491" s="1">
        <v>25237</v>
      </c>
      <c r="B491">
        <v>98.13</v>
      </c>
      <c r="E491">
        <v>0.65</v>
      </c>
      <c r="K491">
        <v>0.3</v>
      </c>
      <c r="N491">
        <v>0.25</v>
      </c>
      <c r="U491">
        <v>0.48</v>
      </c>
    </row>
    <row r="492" spans="1:21">
      <c r="A492" s="1">
        <v>25205</v>
      </c>
      <c r="B492">
        <v>103.01</v>
      </c>
      <c r="E492">
        <v>0.72</v>
      </c>
      <c r="K492">
        <v>0.34</v>
      </c>
      <c r="N492">
        <v>0.26</v>
      </c>
      <c r="U492">
        <v>0.5</v>
      </c>
    </row>
    <row r="493" spans="1:21">
      <c r="A493" s="1">
        <v>25174</v>
      </c>
      <c r="B493">
        <v>103.86</v>
      </c>
      <c r="E493">
        <v>0.7</v>
      </c>
      <c r="K493">
        <v>0.34</v>
      </c>
      <c r="N493">
        <v>0.27</v>
      </c>
      <c r="U493">
        <v>0.5</v>
      </c>
    </row>
    <row r="494" spans="1:21">
      <c r="A494" s="1">
        <v>25143</v>
      </c>
      <c r="B494">
        <v>108.37</v>
      </c>
      <c r="E494">
        <v>0.73</v>
      </c>
      <c r="K494">
        <v>0.32</v>
      </c>
      <c r="N494">
        <v>0.28000000000000003</v>
      </c>
      <c r="U494">
        <v>0.52</v>
      </c>
    </row>
    <row r="495" spans="1:21">
      <c r="A495" s="1">
        <v>25112</v>
      </c>
      <c r="B495">
        <v>103.41</v>
      </c>
      <c r="E495">
        <v>0.67</v>
      </c>
      <c r="K495">
        <v>0.3</v>
      </c>
      <c r="N495">
        <v>0.27</v>
      </c>
      <c r="U495">
        <v>0.5</v>
      </c>
    </row>
    <row r="496" spans="1:21">
      <c r="A496" s="1">
        <v>25084</v>
      </c>
      <c r="B496">
        <v>102.67</v>
      </c>
      <c r="E496">
        <v>0.7</v>
      </c>
      <c r="K496">
        <v>0.3</v>
      </c>
      <c r="N496">
        <v>0.24</v>
      </c>
      <c r="U496">
        <v>0.5</v>
      </c>
    </row>
    <row r="497" spans="1:21">
      <c r="A497" s="1">
        <v>25051</v>
      </c>
      <c r="B497">
        <v>98.86</v>
      </c>
      <c r="E497">
        <v>0.7</v>
      </c>
      <c r="K497">
        <v>0.28999999999999998</v>
      </c>
      <c r="N497">
        <v>0.24</v>
      </c>
      <c r="U497">
        <v>0.51</v>
      </c>
    </row>
    <row r="498" spans="1:21">
      <c r="A498" s="1">
        <v>25020</v>
      </c>
      <c r="B498">
        <v>97.74</v>
      </c>
      <c r="E498">
        <v>0.74</v>
      </c>
      <c r="K498">
        <v>0.25</v>
      </c>
      <c r="N498">
        <v>0.24</v>
      </c>
      <c r="U498">
        <v>0.48</v>
      </c>
    </row>
    <row r="499" spans="1:21">
      <c r="A499" s="1">
        <v>24992</v>
      </c>
      <c r="B499">
        <v>99.58</v>
      </c>
      <c r="E499">
        <v>0.77</v>
      </c>
      <c r="K499">
        <v>0.25</v>
      </c>
      <c r="N499">
        <v>0.24</v>
      </c>
      <c r="U499">
        <v>0.51</v>
      </c>
    </row>
    <row r="500" spans="1:21">
      <c r="A500" s="1">
        <v>24959</v>
      </c>
      <c r="B500">
        <v>98.68</v>
      </c>
      <c r="E500">
        <v>0.84</v>
      </c>
      <c r="K500">
        <v>0.26</v>
      </c>
      <c r="N500">
        <v>0.25</v>
      </c>
      <c r="U500">
        <v>1.02</v>
      </c>
    </row>
    <row r="501" spans="1:21">
      <c r="A501" s="1">
        <v>24929</v>
      </c>
      <c r="B501">
        <v>97.46</v>
      </c>
      <c r="E501">
        <v>0.94</v>
      </c>
      <c r="K501">
        <v>0.22</v>
      </c>
      <c r="N501">
        <v>0.27</v>
      </c>
      <c r="U501">
        <v>1.01</v>
      </c>
    </row>
    <row r="502" spans="1:21">
      <c r="A502" s="1">
        <v>24898</v>
      </c>
      <c r="B502">
        <v>90.2</v>
      </c>
      <c r="E502">
        <v>0.83</v>
      </c>
      <c r="K502">
        <v>0.17</v>
      </c>
      <c r="N502">
        <v>0.24</v>
      </c>
      <c r="U502">
        <v>0.92</v>
      </c>
    </row>
    <row r="503" spans="1:21">
      <c r="A503" s="1">
        <v>24869</v>
      </c>
      <c r="B503">
        <v>89.36</v>
      </c>
      <c r="E503">
        <v>0.91</v>
      </c>
      <c r="K503">
        <v>0.19</v>
      </c>
      <c r="N503">
        <v>0.24</v>
      </c>
      <c r="U503">
        <v>0.87</v>
      </c>
    </row>
    <row r="504" spans="1:21">
      <c r="A504" s="1">
        <v>24839</v>
      </c>
      <c r="B504">
        <v>92.24</v>
      </c>
      <c r="E504">
        <v>0.92</v>
      </c>
      <c r="K504">
        <v>0.23</v>
      </c>
      <c r="N504">
        <v>0.25</v>
      </c>
      <c r="U504">
        <v>0.86</v>
      </c>
    </row>
    <row r="505" spans="1:21">
      <c r="A505" s="1">
        <v>24807</v>
      </c>
      <c r="B505">
        <v>96.47</v>
      </c>
      <c r="E505">
        <v>1.0900000000000001</v>
      </c>
      <c r="K505">
        <v>0.22</v>
      </c>
      <c r="N505">
        <v>0.27</v>
      </c>
      <c r="U505">
        <v>0.91</v>
      </c>
    </row>
    <row r="506" spans="1:21">
      <c r="A506" s="1">
        <v>24777</v>
      </c>
      <c r="B506">
        <v>94</v>
      </c>
      <c r="E506">
        <v>1.1100000000000001</v>
      </c>
      <c r="K506">
        <v>0.25</v>
      </c>
      <c r="N506">
        <v>0.28999999999999998</v>
      </c>
      <c r="U506">
        <v>0.95</v>
      </c>
    </row>
    <row r="507" spans="1:21">
      <c r="A507" s="1">
        <v>24747</v>
      </c>
      <c r="B507">
        <v>93.3</v>
      </c>
      <c r="E507">
        <v>1.02</v>
      </c>
      <c r="K507">
        <v>0.22</v>
      </c>
      <c r="N507">
        <v>0.28999999999999998</v>
      </c>
      <c r="U507">
        <v>0.85</v>
      </c>
    </row>
    <row r="508" spans="1:21">
      <c r="A508" s="1">
        <v>24716</v>
      </c>
      <c r="B508">
        <v>96.71</v>
      </c>
      <c r="E508">
        <v>1.04</v>
      </c>
      <c r="K508">
        <v>0.2</v>
      </c>
      <c r="N508">
        <v>0.31</v>
      </c>
      <c r="U508">
        <v>0.85</v>
      </c>
    </row>
    <row r="509" spans="1:21">
      <c r="A509" s="1">
        <v>24685</v>
      </c>
      <c r="B509">
        <v>93.64</v>
      </c>
      <c r="E509">
        <v>1.1499999999999999</v>
      </c>
      <c r="K509">
        <v>0.18</v>
      </c>
      <c r="N509">
        <v>0.3</v>
      </c>
      <c r="U509">
        <v>0.81</v>
      </c>
    </row>
    <row r="510" spans="1:21">
      <c r="A510" s="1">
        <v>24656</v>
      </c>
      <c r="B510">
        <v>94.75</v>
      </c>
      <c r="E510">
        <v>1.25</v>
      </c>
      <c r="K510">
        <v>0.16</v>
      </c>
      <c r="N510">
        <v>0.3</v>
      </c>
      <c r="U510">
        <v>0.87</v>
      </c>
    </row>
    <row r="511" spans="1:21">
      <c r="A511" s="1">
        <v>24624</v>
      </c>
      <c r="B511">
        <v>90.64</v>
      </c>
      <c r="E511">
        <v>1.25</v>
      </c>
      <c r="K511">
        <v>0.2</v>
      </c>
      <c r="N511">
        <v>0.24</v>
      </c>
      <c r="U511">
        <v>0.84</v>
      </c>
    </row>
    <row r="512" spans="1:21">
      <c r="A512" s="1">
        <v>24593</v>
      </c>
      <c r="B512">
        <v>89.08</v>
      </c>
      <c r="E512">
        <v>1.1000000000000001</v>
      </c>
      <c r="K512">
        <v>0.19</v>
      </c>
      <c r="N512">
        <v>0.24</v>
      </c>
      <c r="U512">
        <v>0.76</v>
      </c>
    </row>
    <row r="513" spans="1:21">
      <c r="A513" s="1">
        <v>24565</v>
      </c>
      <c r="B513">
        <v>94.01</v>
      </c>
      <c r="E513">
        <v>1.1399999999999999</v>
      </c>
      <c r="K513">
        <v>0.19</v>
      </c>
      <c r="N513">
        <v>0.26</v>
      </c>
      <c r="U513">
        <v>0.77</v>
      </c>
    </row>
    <row r="514" spans="1:21">
      <c r="A514" s="1">
        <v>24532</v>
      </c>
      <c r="B514">
        <v>90.2</v>
      </c>
      <c r="E514">
        <v>0.98</v>
      </c>
      <c r="K514">
        <v>0.18</v>
      </c>
      <c r="N514">
        <v>0.23</v>
      </c>
      <c r="U514">
        <v>0.7</v>
      </c>
    </row>
    <row r="515" spans="1:21">
      <c r="A515" s="1">
        <v>24504</v>
      </c>
      <c r="B515">
        <v>86.78</v>
      </c>
      <c r="E515">
        <v>0.88</v>
      </c>
      <c r="K515">
        <v>0.17</v>
      </c>
      <c r="N515">
        <v>0.24</v>
      </c>
      <c r="U515">
        <v>0.68</v>
      </c>
    </row>
    <row r="516" spans="1:21">
      <c r="A516" s="1">
        <v>24475</v>
      </c>
      <c r="B516">
        <v>86.61</v>
      </c>
      <c r="E516">
        <v>0.83</v>
      </c>
      <c r="K516">
        <v>0.18</v>
      </c>
      <c r="N516">
        <v>0.24</v>
      </c>
      <c r="U516">
        <v>0.64</v>
      </c>
    </row>
    <row r="517" spans="1:21">
      <c r="A517" s="1">
        <v>24442</v>
      </c>
      <c r="B517">
        <v>80.33</v>
      </c>
      <c r="E517">
        <v>0.78</v>
      </c>
      <c r="K517">
        <v>0.16</v>
      </c>
      <c r="N517">
        <v>0.24</v>
      </c>
      <c r="U517">
        <v>0.6</v>
      </c>
    </row>
    <row r="518" spans="1:21">
      <c r="A518" s="1">
        <v>24412</v>
      </c>
      <c r="B518">
        <v>80.45</v>
      </c>
      <c r="E518">
        <v>0.76</v>
      </c>
      <c r="K518">
        <v>0.13</v>
      </c>
      <c r="N518">
        <v>0.27</v>
      </c>
      <c r="U518">
        <v>0.57999999999999996</v>
      </c>
    </row>
    <row r="519" spans="1:21">
      <c r="A519" s="1">
        <v>24383</v>
      </c>
      <c r="B519">
        <v>80.2</v>
      </c>
      <c r="E519">
        <v>0.56999999999999995</v>
      </c>
      <c r="K519">
        <v>0.11</v>
      </c>
      <c r="N519">
        <v>0.26</v>
      </c>
      <c r="U519">
        <v>0.55000000000000004</v>
      </c>
    </row>
    <row r="520" spans="1:21">
      <c r="A520" s="1">
        <v>24351</v>
      </c>
      <c r="B520">
        <v>76.56</v>
      </c>
      <c r="E520">
        <v>0.6</v>
      </c>
      <c r="K520">
        <v>0.09</v>
      </c>
      <c r="N520">
        <v>0.23</v>
      </c>
      <c r="U520">
        <v>0.5</v>
      </c>
    </row>
    <row r="521" spans="1:21">
      <c r="A521" s="1">
        <v>24320</v>
      </c>
      <c r="B521">
        <v>77.099999999999994</v>
      </c>
      <c r="E521">
        <v>0.64</v>
      </c>
      <c r="K521">
        <v>0.09</v>
      </c>
      <c r="N521">
        <v>0.23</v>
      </c>
      <c r="U521">
        <v>0.5</v>
      </c>
    </row>
    <row r="522" spans="1:21">
      <c r="A522" s="1">
        <v>24289</v>
      </c>
      <c r="B522">
        <v>83.6</v>
      </c>
      <c r="E522">
        <v>0.71</v>
      </c>
      <c r="K522">
        <v>0.1</v>
      </c>
      <c r="N522">
        <v>0.26</v>
      </c>
      <c r="U522">
        <v>0.51</v>
      </c>
    </row>
    <row r="523" spans="1:21">
      <c r="A523" s="1">
        <v>24259</v>
      </c>
      <c r="B523">
        <v>84.74</v>
      </c>
      <c r="E523">
        <v>0.84</v>
      </c>
      <c r="K523">
        <v>0.11</v>
      </c>
      <c r="N523">
        <v>0.28999999999999998</v>
      </c>
      <c r="U523">
        <v>0.5</v>
      </c>
    </row>
    <row r="524" spans="1:21">
      <c r="A524" s="1">
        <v>24229</v>
      </c>
      <c r="B524">
        <v>86.13</v>
      </c>
      <c r="E524">
        <v>0.79</v>
      </c>
      <c r="K524">
        <v>0.1</v>
      </c>
      <c r="N524">
        <v>0.28000000000000003</v>
      </c>
      <c r="U524">
        <v>0.52</v>
      </c>
    </row>
    <row r="525" spans="1:21">
      <c r="A525" s="1">
        <v>24198</v>
      </c>
      <c r="B525">
        <v>91.06</v>
      </c>
      <c r="E525">
        <v>0.9</v>
      </c>
      <c r="K525">
        <v>0.11</v>
      </c>
      <c r="N525">
        <v>0.31</v>
      </c>
      <c r="U525">
        <v>0.52</v>
      </c>
    </row>
    <row r="526" spans="1:21">
      <c r="A526" s="1">
        <v>24167</v>
      </c>
      <c r="B526">
        <v>89.23</v>
      </c>
      <c r="E526">
        <v>0.89</v>
      </c>
      <c r="K526">
        <v>0.1</v>
      </c>
      <c r="N526">
        <v>0.28999999999999998</v>
      </c>
      <c r="U526">
        <v>0.56000000000000005</v>
      </c>
    </row>
    <row r="527" spans="1:21">
      <c r="A527" s="1">
        <v>24139</v>
      </c>
      <c r="B527">
        <v>91.22</v>
      </c>
      <c r="E527">
        <v>0.97</v>
      </c>
      <c r="K527">
        <v>0.11</v>
      </c>
      <c r="N527">
        <v>0.28999999999999998</v>
      </c>
      <c r="U527">
        <v>0.52</v>
      </c>
    </row>
    <row r="528" spans="1:21">
      <c r="A528" s="1">
        <v>24110</v>
      </c>
      <c r="B528">
        <v>92.88</v>
      </c>
      <c r="E528">
        <v>0.97</v>
      </c>
      <c r="K528">
        <v>0.12</v>
      </c>
      <c r="N528">
        <v>0.3</v>
      </c>
      <c r="U528">
        <v>0.56000000000000005</v>
      </c>
    </row>
    <row r="529" spans="1:21">
      <c r="A529" s="1">
        <v>24077</v>
      </c>
      <c r="B529">
        <v>92.43</v>
      </c>
      <c r="E529">
        <v>0.76</v>
      </c>
      <c r="K529">
        <v>0.12</v>
      </c>
      <c r="N529">
        <v>0.31</v>
      </c>
      <c r="U529">
        <v>0.56999999999999995</v>
      </c>
    </row>
    <row r="530" spans="1:21">
      <c r="A530" s="1">
        <v>24047</v>
      </c>
      <c r="B530">
        <v>91.61</v>
      </c>
      <c r="E530">
        <v>0.81</v>
      </c>
      <c r="K530">
        <v>0.1</v>
      </c>
      <c r="N530">
        <v>0.3</v>
      </c>
      <c r="U530">
        <v>0.53</v>
      </c>
    </row>
    <row r="531" spans="1:21">
      <c r="A531" s="1">
        <v>24016</v>
      </c>
      <c r="B531">
        <v>92.42</v>
      </c>
      <c r="E531">
        <v>0.71</v>
      </c>
      <c r="K531">
        <v>0.1</v>
      </c>
      <c r="N531">
        <v>0.31</v>
      </c>
      <c r="U531">
        <v>0.51</v>
      </c>
    </row>
    <row r="532" spans="1:21">
      <c r="A532" s="1">
        <v>23986</v>
      </c>
      <c r="B532">
        <v>89.96</v>
      </c>
      <c r="E532">
        <v>0.57999999999999996</v>
      </c>
      <c r="K532">
        <v>0.1</v>
      </c>
      <c r="N532">
        <v>0.31</v>
      </c>
      <c r="U532">
        <v>0.51</v>
      </c>
    </row>
    <row r="533" spans="1:21">
      <c r="A533" s="1">
        <v>23956</v>
      </c>
      <c r="B533">
        <v>87.17</v>
      </c>
      <c r="E533">
        <v>0.48</v>
      </c>
      <c r="K533">
        <v>0.1</v>
      </c>
      <c r="N533">
        <v>0.27</v>
      </c>
      <c r="U533">
        <v>0.51</v>
      </c>
    </row>
    <row r="534" spans="1:21">
      <c r="A534" s="1">
        <v>23924</v>
      </c>
      <c r="B534">
        <v>85.25</v>
      </c>
      <c r="E534">
        <v>0.44</v>
      </c>
      <c r="K534">
        <v>0.1</v>
      </c>
      <c r="N534">
        <v>0.26</v>
      </c>
      <c r="U534">
        <v>0.5</v>
      </c>
    </row>
    <row r="535" spans="1:21">
      <c r="A535" s="1">
        <v>23894</v>
      </c>
      <c r="B535">
        <v>84.12</v>
      </c>
      <c r="E535">
        <v>0.38</v>
      </c>
      <c r="K535">
        <v>0.09</v>
      </c>
      <c r="N535">
        <v>0.25</v>
      </c>
      <c r="U535">
        <v>0.5</v>
      </c>
    </row>
    <row r="536" spans="1:21">
      <c r="A536" s="1">
        <v>23865</v>
      </c>
      <c r="B536">
        <v>88.42</v>
      </c>
      <c r="E536">
        <v>0.42</v>
      </c>
      <c r="K536">
        <v>0.11</v>
      </c>
      <c r="N536">
        <v>0.27</v>
      </c>
      <c r="U536">
        <v>0.51</v>
      </c>
    </row>
    <row r="537" spans="1:21">
      <c r="A537" s="1">
        <v>23833</v>
      </c>
      <c r="B537">
        <v>89.11</v>
      </c>
      <c r="E537">
        <v>0.42</v>
      </c>
      <c r="K537">
        <v>0.11</v>
      </c>
      <c r="N537">
        <v>0.27</v>
      </c>
      <c r="U537">
        <v>0.51</v>
      </c>
    </row>
    <row r="538" spans="1:21">
      <c r="A538" s="1">
        <v>23802</v>
      </c>
      <c r="B538">
        <v>86.16</v>
      </c>
      <c r="E538">
        <v>0.36</v>
      </c>
      <c r="K538">
        <v>0.11</v>
      </c>
      <c r="N538">
        <v>0.26</v>
      </c>
      <c r="U538">
        <v>0.47</v>
      </c>
    </row>
    <row r="539" spans="1:21">
      <c r="A539" s="1">
        <v>23774</v>
      </c>
      <c r="B539">
        <v>87.43</v>
      </c>
      <c r="E539">
        <v>0.39</v>
      </c>
      <c r="K539">
        <v>0.11</v>
      </c>
      <c r="N539">
        <v>0.26</v>
      </c>
      <c r="U539">
        <v>0.51</v>
      </c>
    </row>
    <row r="540" spans="1:21">
      <c r="A540" s="1">
        <v>23746</v>
      </c>
      <c r="B540">
        <v>87.56</v>
      </c>
      <c r="E540">
        <v>0.37</v>
      </c>
      <c r="K540">
        <v>0.1</v>
      </c>
      <c r="N540">
        <v>0.26</v>
      </c>
      <c r="U540">
        <v>0.99</v>
      </c>
    </row>
    <row r="541" spans="1:21">
      <c r="A541" s="1">
        <v>23712</v>
      </c>
      <c r="B541">
        <v>84.75</v>
      </c>
      <c r="E541">
        <v>0.39</v>
      </c>
      <c r="K541">
        <v>0.09</v>
      </c>
      <c r="N541">
        <v>0.24</v>
      </c>
      <c r="U541">
        <v>0.91</v>
      </c>
    </row>
    <row r="542" spans="1:21">
      <c r="A542" s="1">
        <v>23683</v>
      </c>
      <c r="B542">
        <v>84.42</v>
      </c>
      <c r="E542">
        <v>0.37</v>
      </c>
      <c r="K542">
        <v>0.09</v>
      </c>
      <c r="N542">
        <v>0.24</v>
      </c>
      <c r="U542">
        <v>0.86</v>
      </c>
    </row>
    <row r="543" spans="1:21">
      <c r="A543" s="1">
        <v>23651</v>
      </c>
      <c r="B543">
        <v>84.86</v>
      </c>
      <c r="E543">
        <v>0.34</v>
      </c>
      <c r="K543">
        <v>0.09</v>
      </c>
      <c r="N543">
        <v>0.23</v>
      </c>
      <c r="U543">
        <v>0.83</v>
      </c>
    </row>
    <row r="544" spans="1:21">
      <c r="A544" s="1">
        <v>23621</v>
      </c>
      <c r="B544">
        <v>84.18</v>
      </c>
      <c r="E544">
        <v>0.38</v>
      </c>
      <c r="K544">
        <v>0.09</v>
      </c>
      <c r="N544">
        <v>0.23</v>
      </c>
      <c r="U544">
        <v>0.86</v>
      </c>
    </row>
    <row r="545" spans="1:21">
      <c r="A545" s="1">
        <v>23592</v>
      </c>
      <c r="B545">
        <v>81.83</v>
      </c>
      <c r="E545">
        <v>0.34</v>
      </c>
      <c r="K545">
        <v>0.08</v>
      </c>
      <c r="N545">
        <v>0.22</v>
      </c>
      <c r="U545">
        <v>0.87</v>
      </c>
    </row>
    <row r="546" spans="1:21">
      <c r="A546" s="1">
        <v>23559</v>
      </c>
      <c r="B546">
        <v>83.18</v>
      </c>
      <c r="E546">
        <v>0.31</v>
      </c>
      <c r="K546">
        <v>0.08</v>
      </c>
      <c r="N546">
        <v>0.21</v>
      </c>
      <c r="U546">
        <v>0.88</v>
      </c>
    </row>
    <row r="547" spans="1:21">
      <c r="A547" s="1">
        <v>23529</v>
      </c>
      <c r="B547">
        <v>81.69</v>
      </c>
      <c r="E547">
        <v>0.28999999999999998</v>
      </c>
      <c r="K547">
        <v>0.08</v>
      </c>
      <c r="N547">
        <v>0.2</v>
      </c>
      <c r="U547">
        <v>0.84</v>
      </c>
    </row>
    <row r="548" spans="1:21">
      <c r="A548" s="1">
        <v>23498</v>
      </c>
      <c r="B548">
        <v>80.37</v>
      </c>
      <c r="E548">
        <v>0.27</v>
      </c>
      <c r="K548">
        <v>0.08</v>
      </c>
      <c r="N548">
        <v>0.21</v>
      </c>
      <c r="U548">
        <v>0.81</v>
      </c>
    </row>
    <row r="549" spans="1:21">
      <c r="A549" s="1">
        <v>23468</v>
      </c>
      <c r="B549">
        <v>79.459999999999994</v>
      </c>
      <c r="E549">
        <v>0.24</v>
      </c>
      <c r="K549">
        <v>0.09</v>
      </c>
      <c r="N549">
        <v>0.21</v>
      </c>
      <c r="U549">
        <v>0.8</v>
      </c>
    </row>
    <row r="550" spans="1:21">
      <c r="A550" s="1">
        <v>23438</v>
      </c>
      <c r="B550">
        <v>78.98</v>
      </c>
      <c r="E550">
        <v>0.24</v>
      </c>
      <c r="K550">
        <v>0.09</v>
      </c>
      <c r="N550">
        <v>0.22</v>
      </c>
      <c r="U550">
        <v>0.79</v>
      </c>
    </row>
    <row r="551" spans="1:21">
      <c r="A551" s="1">
        <v>23410</v>
      </c>
      <c r="B551">
        <v>77.8</v>
      </c>
      <c r="E551">
        <v>0.23</v>
      </c>
      <c r="K551">
        <v>0.08</v>
      </c>
      <c r="N551">
        <v>0.22</v>
      </c>
      <c r="U551">
        <v>0.74</v>
      </c>
    </row>
    <row r="552" spans="1:21">
      <c r="A552" s="1">
        <v>23378</v>
      </c>
      <c r="B552">
        <v>77.040000000000006</v>
      </c>
      <c r="E552">
        <v>0.22</v>
      </c>
      <c r="K552">
        <v>0.08</v>
      </c>
      <c r="N552">
        <v>0.22</v>
      </c>
      <c r="U552">
        <v>0.74</v>
      </c>
    </row>
    <row r="553" spans="1:21">
      <c r="A553" s="1">
        <v>23347</v>
      </c>
      <c r="B553">
        <v>75.02</v>
      </c>
      <c r="E553">
        <v>0.19</v>
      </c>
      <c r="K553">
        <v>0.08</v>
      </c>
      <c r="N553">
        <v>0.22</v>
      </c>
      <c r="U553">
        <v>0.73</v>
      </c>
    </row>
    <row r="554" spans="1:21">
      <c r="A554" s="1">
        <v>23316</v>
      </c>
      <c r="B554">
        <v>73.23</v>
      </c>
      <c r="E554">
        <v>0.21</v>
      </c>
      <c r="K554">
        <v>0.08</v>
      </c>
      <c r="N554">
        <v>0.21</v>
      </c>
      <c r="U554">
        <v>0.66</v>
      </c>
    </row>
    <row r="555" spans="1:21">
      <c r="A555" s="1">
        <v>23285</v>
      </c>
      <c r="B555">
        <v>74.010000000000005</v>
      </c>
      <c r="E555">
        <v>0.18</v>
      </c>
      <c r="K555">
        <v>0.08</v>
      </c>
      <c r="N555">
        <v>0.21</v>
      </c>
      <c r="U555">
        <v>0.65</v>
      </c>
    </row>
    <row r="556" spans="1:21">
      <c r="A556" s="1">
        <v>23257</v>
      </c>
      <c r="B556">
        <v>71.7</v>
      </c>
      <c r="E556">
        <v>0.18</v>
      </c>
      <c r="K556">
        <v>0.08</v>
      </c>
      <c r="N556">
        <v>0.2</v>
      </c>
      <c r="U556">
        <v>0.64</v>
      </c>
    </row>
    <row r="557" spans="1:21">
      <c r="A557" s="1">
        <v>23224</v>
      </c>
      <c r="B557">
        <v>72.5</v>
      </c>
      <c r="E557">
        <v>0.19</v>
      </c>
      <c r="K557">
        <v>0.09</v>
      </c>
      <c r="N557">
        <v>0.2</v>
      </c>
      <c r="U557">
        <v>0.63</v>
      </c>
    </row>
    <row r="558" spans="1:21">
      <c r="A558" s="1">
        <v>23193</v>
      </c>
      <c r="B558">
        <v>69.13</v>
      </c>
      <c r="E558">
        <v>0.17</v>
      </c>
      <c r="K558">
        <v>0.08</v>
      </c>
      <c r="N558">
        <v>0.2</v>
      </c>
      <c r="U558">
        <v>0.59</v>
      </c>
    </row>
    <row r="559" spans="1:21">
      <c r="A559" s="1">
        <v>23165</v>
      </c>
      <c r="B559">
        <v>69.37</v>
      </c>
      <c r="E559">
        <v>0.19</v>
      </c>
      <c r="K559">
        <v>7.0000000000000007E-2</v>
      </c>
      <c r="N559">
        <v>0.2</v>
      </c>
      <c r="U559">
        <v>0.57999999999999996</v>
      </c>
    </row>
    <row r="560" spans="1:21">
      <c r="A560" s="1">
        <v>23132</v>
      </c>
      <c r="B560">
        <v>70.8</v>
      </c>
      <c r="E560">
        <v>0.19</v>
      </c>
      <c r="K560">
        <v>7.0000000000000007E-2</v>
      </c>
      <c r="N560">
        <v>0.21</v>
      </c>
      <c r="U560">
        <v>0.56999999999999995</v>
      </c>
    </row>
    <row r="561" spans="1:21">
      <c r="A561" s="1">
        <v>23102</v>
      </c>
      <c r="B561">
        <v>69.8</v>
      </c>
      <c r="E561">
        <v>0.19</v>
      </c>
      <c r="K561">
        <v>0.06</v>
      </c>
      <c r="N561">
        <v>0.2</v>
      </c>
      <c r="U561">
        <v>0.56999999999999995</v>
      </c>
    </row>
    <row r="562" spans="1:21">
      <c r="A562" s="1">
        <v>23071</v>
      </c>
      <c r="B562">
        <v>66.569999999999993</v>
      </c>
      <c r="E562">
        <v>0.19</v>
      </c>
      <c r="K562">
        <v>7.0000000000000007E-2</v>
      </c>
      <c r="N562">
        <v>0.19</v>
      </c>
      <c r="U562">
        <v>0.57999999999999996</v>
      </c>
    </row>
    <row r="563" spans="1:21">
      <c r="A563" s="1">
        <v>23043</v>
      </c>
      <c r="B563">
        <v>64.290000000000006</v>
      </c>
      <c r="E563">
        <v>0.2</v>
      </c>
      <c r="K563">
        <v>0.06</v>
      </c>
      <c r="N563">
        <v>0.18</v>
      </c>
      <c r="U563">
        <v>0.55000000000000004</v>
      </c>
    </row>
    <row r="564" spans="1:21">
      <c r="A564" s="1">
        <v>23013</v>
      </c>
      <c r="B564">
        <v>66.2</v>
      </c>
      <c r="E564">
        <v>0.2</v>
      </c>
      <c r="K564">
        <v>0.06</v>
      </c>
      <c r="N564">
        <v>0.19</v>
      </c>
      <c r="U564">
        <v>0.55000000000000004</v>
      </c>
    </row>
    <row r="565" spans="1:21">
      <c r="A565" s="1">
        <v>22983</v>
      </c>
      <c r="B565">
        <v>63.1</v>
      </c>
      <c r="E565">
        <v>0.19</v>
      </c>
      <c r="K565">
        <v>0.05</v>
      </c>
      <c r="N565">
        <v>0.19</v>
      </c>
      <c r="U565">
        <v>0.52</v>
      </c>
    </row>
    <row r="566" spans="1:21">
      <c r="A566" s="1">
        <v>22951</v>
      </c>
      <c r="B566">
        <v>62.26</v>
      </c>
      <c r="E566">
        <v>0.2</v>
      </c>
      <c r="K566">
        <v>0.05</v>
      </c>
      <c r="N566">
        <v>0.18</v>
      </c>
      <c r="U566">
        <v>0.53</v>
      </c>
    </row>
    <row r="567" spans="1:21">
      <c r="A567" s="1">
        <v>22920</v>
      </c>
      <c r="B567">
        <v>56.52</v>
      </c>
      <c r="E567">
        <v>0.19</v>
      </c>
      <c r="K567">
        <v>0.04</v>
      </c>
      <c r="N567">
        <v>0.17</v>
      </c>
      <c r="U567">
        <v>0.48</v>
      </c>
    </row>
    <row r="568" spans="1:21">
      <c r="A568" s="1">
        <v>22893</v>
      </c>
      <c r="B568">
        <v>56.27</v>
      </c>
      <c r="E568">
        <v>0.19</v>
      </c>
      <c r="K568">
        <v>0.05</v>
      </c>
      <c r="N568">
        <v>0.16</v>
      </c>
      <c r="U568">
        <v>0.48</v>
      </c>
    </row>
    <row r="569" spans="1:21">
      <c r="A569" s="1">
        <v>22859</v>
      </c>
      <c r="B569">
        <v>59.12</v>
      </c>
      <c r="E569">
        <v>0.21</v>
      </c>
      <c r="K569">
        <v>0.06</v>
      </c>
      <c r="N569">
        <v>0.17</v>
      </c>
      <c r="U569">
        <v>0.51</v>
      </c>
    </row>
    <row r="570" spans="1:21">
      <c r="A570" s="1">
        <v>22829</v>
      </c>
      <c r="B570">
        <v>58.23</v>
      </c>
      <c r="E570">
        <v>0.2</v>
      </c>
      <c r="K570">
        <v>0.05</v>
      </c>
      <c r="N570">
        <v>0.16</v>
      </c>
      <c r="U570">
        <v>0.52</v>
      </c>
    </row>
    <row r="571" spans="1:21">
      <c r="A571" s="1">
        <v>22798</v>
      </c>
      <c r="B571">
        <v>54.75</v>
      </c>
      <c r="E571">
        <v>0.2</v>
      </c>
      <c r="K571">
        <v>0.05</v>
      </c>
      <c r="N571">
        <v>0.14000000000000001</v>
      </c>
      <c r="U571">
        <v>0.46</v>
      </c>
    </row>
    <row r="572" spans="1:21">
      <c r="A572" s="1">
        <v>22767</v>
      </c>
      <c r="B572">
        <v>59.63</v>
      </c>
      <c r="E572">
        <v>0.22</v>
      </c>
      <c r="K572">
        <v>0.06</v>
      </c>
      <c r="N572">
        <v>0.16</v>
      </c>
      <c r="U572">
        <v>0.5</v>
      </c>
    </row>
    <row r="573" spans="1:21">
      <c r="A573" s="1">
        <v>22738</v>
      </c>
      <c r="B573">
        <v>65.239999999999995</v>
      </c>
      <c r="E573">
        <v>0.22</v>
      </c>
      <c r="K573">
        <v>0.06</v>
      </c>
      <c r="N573">
        <v>0.17</v>
      </c>
      <c r="U573">
        <v>0.55000000000000004</v>
      </c>
    </row>
    <row r="574" spans="1:21">
      <c r="A574" s="1">
        <v>22706</v>
      </c>
      <c r="B574">
        <v>69.55</v>
      </c>
      <c r="E574">
        <v>0.25</v>
      </c>
      <c r="K574">
        <v>7.0000000000000007E-2</v>
      </c>
      <c r="N574">
        <v>0.19</v>
      </c>
      <c r="U574">
        <v>0.56999999999999995</v>
      </c>
    </row>
    <row r="575" spans="1:21">
      <c r="A575" s="1">
        <v>22678</v>
      </c>
      <c r="B575">
        <v>69.959999999999994</v>
      </c>
      <c r="E575">
        <v>0.27</v>
      </c>
      <c r="K575">
        <v>7.0000000000000007E-2</v>
      </c>
      <c r="N575">
        <v>0.18</v>
      </c>
      <c r="U575">
        <v>0.55000000000000004</v>
      </c>
    </row>
    <row r="576" spans="1:21">
      <c r="A576" s="1">
        <v>22648</v>
      </c>
      <c r="B576">
        <v>68.84</v>
      </c>
      <c r="E576">
        <v>0.28000000000000003</v>
      </c>
      <c r="K576">
        <v>7.0000000000000007E-2</v>
      </c>
      <c r="N576">
        <v>0.18</v>
      </c>
      <c r="U576">
        <v>0.55000000000000004</v>
      </c>
    </row>
    <row r="577" spans="1:2">
      <c r="A577" s="1">
        <v>22616</v>
      </c>
      <c r="B577">
        <v>71.55</v>
      </c>
    </row>
    <row r="578" spans="1:2">
      <c r="A578" s="1">
        <v>22586</v>
      </c>
      <c r="B578">
        <v>71.319999999999993</v>
      </c>
    </row>
    <row r="579" spans="1:2">
      <c r="A579" s="1">
        <v>22556</v>
      </c>
      <c r="B579">
        <v>68.62</v>
      </c>
    </row>
    <row r="580" spans="1:2">
      <c r="A580" s="1">
        <v>22525</v>
      </c>
      <c r="B580">
        <v>66.73</v>
      </c>
    </row>
    <row r="581" spans="1:2">
      <c r="A581" s="1">
        <v>22494</v>
      </c>
      <c r="B581">
        <v>68.069999999999993</v>
      </c>
    </row>
    <row r="582" spans="1:2">
      <c r="A582" s="1">
        <v>22465</v>
      </c>
      <c r="B582">
        <v>66.760000000000005</v>
      </c>
    </row>
    <row r="583" spans="1:2">
      <c r="A583" s="1">
        <v>22433</v>
      </c>
      <c r="B583">
        <v>64.64</v>
      </c>
    </row>
    <row r="584" spans="1:2">
      <c r="A584" s="1">
        <v>22402</v>
      </c>
      <c r="B584">
        <v>66.56</v>
      </c>
    </row>
    <row r="585" spans="1:2">
      <c r="A585" s="1">
        <v>22374</v>
      </c>
      <c r="B585">
        <v>65.31</v>
      </c>
    </row>
    <row r="586" spans="1:2">
      <c r="A586" s="1">
        <v>22341</v>
      </c>
      <c r="B586">
        <v>65.06</v>
      </c>
    </row>
    <row r="587" spans="1:2">
      <c r="A587" s="1">
        <v>22313</v>
      </c>
      <c r="B587">
        <v>63.44</v>
      </c>
    </row>
    <row r="588" spans="1:2">
      <c r="A588" s="1">
        <v>22284</v>
      </c>
      <c r="B588">
        <v>61.78</v>
      </c>
    </row>
    <row r="589" spans="1:2">
      <c r="A589" s="1">
        <v>22251</v>
      </c>
      <c r="B589">
        <v>58.11</v>
      </c>
    </row>
    <row r="590" spans="1:2">
      <c r="A590" s="1">
        <v>22221</v>
      </c>
      <c r="B590">
        <v>55.54</v>
      </c>
    </row>
    <row r="591" spans="1:2">
      <c r="A591" s="1">
        <v>22192</v>
      </c>
      <c r="B591">
        <v>53.39</v>
      </c>
    </row>
    <row r="592" spans="1:2">
      <c r="A592" s="1">
        <v>22160</v>
      </c>
      <c r="B592">
        <v>53.52</v>
      </c>
    </row>
    <row r="593" spans="1:2">
      <c r="A593" s="1">
        <v>22129</v>
      </c>
      <c r="B593">
        <v>56.96</v>
      </c>
    </row>
    <row r="594" spans="1:2">
      <c r="A594" s="1">
        <v>22098</v>
      </c>
      <c r="B594">
        <v>55.51</v>
      </c>
    </row>
    <row r="595" spans="1:2">
      <c r="A595" s="1">
        <v>22068</v>
      </c>
      <c r="B595">
        <v>56.92</v>
      </c>
    </row>
    <row r="596" spans="1:2">
      <c r="A596" s="1">
        <v>22038</v>
      </c>
      <c r="B596">
        <v>55.83</v>
      </c>
    </row>
    <row r="597" spans="1:2">
      <c r="A597" s="1">
        <v>22007</v>
      </c>
      <c r="B597">
        <v>54.37</v>
      </c>
    </row>
    <row r="598" spans="1:2">
      <c r="A598" s="1">
        <v>21976</v>
      </c>
      <c r="B598">
        <v>55.34</v>
      </c>
    </row>
    <row r="599" spans="1:2">
      <c r="A599" s="1">
        <v>21947</v>
      </c>
      <c r="B599">
        <v>56.12</v>
      </c>
    </row>
    <row r="600" spans="1:2">
      <c r="A600" s="1">
        <v>21919</v>
      </c>
      <c r="B600">
        <v>55.61</v>
      </c>
    </row>
    <row r="601" spans="1:2">
      <c r="A601" s="1">
        <v>21885</v>
      </c>
      <c r="B601">
        <v>59.89</v>
      </c>
    </row>
    <row r="602" spans="1:2">
      <c r="A602" s="1">
        <v>21856</v>
      </c>
      <c r="B602">
        <v>58.28</v>
      </c>
    </row>
    <row r="603" spans="1:2">
      <c r="A603" s="1">
        <v>21824</v>
      </c>
      <c r="B603">
        <v>57.52</v>
      </c>
    </row>
    <row r="604" spans="1:2">
      <c r="A604" s="1">
        <v>21794</v>
      </c>
      <c r="B604">
        <v>56.88</v>
      </c>
    </row>
    <row r="605" spans="1:2">
      <c r="A605" s="1">
        <v>21765</v>
      </c>
      <c r="B605">
        <v>59.6</v>
      </c>
    </row>
    <row r="606" spans="1:2">
      <c r="A606" s="1">
        <v>21732</v>
      </c>
      <c r="B606">
        <v>60.51</v>
      </c>
    </row>
    <row r="607" spans="1:2">
      <c r="A607" s="1">
        <v>21702</v>
      </c>
      <c r="B607">
        <v>58.47</v>
      </c>
    </row>
    <row r="608" spans="1:2">
      <c r="A608" s="1">
        <v>21671</v>
      </c>
      <c r="B608">
        <v>58.68</v>
      </c>
    </row>
    <row r="609" spans="1:2">
      <c r="A609" s="1">
        <v>21641</v>
      </c>
      <c r="B609">
        <v>57.59</v>
      </c>
    </row>
    <row r="610" spans="1:2">
      <c r="A610" s="1">
        <v>21611</v>
      </c>
      <c r="B610">
        <v>55.44</v>
      </c>
    </row>
    <row r="611" spans="1:2">
      <c r="A611" s="1">
        <v>21583</v>
      </c>
      <c r="B611">
        <v>55.41</v>
      </c>
    </row>
    <row r="612" spans="1:2">
      <c r="A612" s="1">
        <v>21552</v>
      </c>
      <c r="B612">
        <v>55.45</v>
      </c>
    </row>
    <row r="613" spans="1:2">
      <c r="A613" s="1">
        <v>21520</v>
      </c>
      <c r="B613">
        <v>55.21</v>
      </c>
    </row>
    <row r="614" spans="1:2">
      <c r="A614" s="1">
        <v>21492</v>
      </c>
      <c r="B614">
        <v>52.48</v>
      </c>
    </row>
    <row r="615" spans="1:2">
      <c r="A615" s="1">
        <v>21459</v>
      </c>
      <c r="B615">
        <v>51.33</v>
      </c>
    </row>
    <row r="616" spans="1:2">
      <c r="A616" s="1">
        <v>21430</v>
      </c>
      <c r="B616">
        <v>50.06</v>
      </c>
    </row>
    <row r="617" spans="1:2">
      <c r="A617" s="1">
        <v>21398</v>
      </c>
      <c r="B617">
        <v>47.75</v>
      </c>
    </row>
    <row r="618" spans="1:2">
      <c r="A618" s="1">
        <v>21367</v>
      </c>
      <c r="B618">
        <v>47.19</v>
      </c>
    </row>
    <row r="619" spans="1:2">
      <c r="A619" s="1">
        <v>21338</v>
      </c>
      <c r="B619">
        <v>45.24</v>
      </c>
    </row>
    <row r="620" spans="1:2">
      <c r="A620" s="1">
        <v>21306</v>
      </c>
      <c r="B620">
        <v>44.09</v>
      </c>
    </row>
    <row r="621" spans="1:2">
      <c r="A621" s="1">
        <v>21276</v>
      </c>
      <c r="B621">
        <v>43.44</v>
      </c>
    </row>
    <row r="622" spans="1:2">
      <c r="A622" s="1">
        <v>21247</v>
      </c>
      <c r="B622">
        <v>42.1</v>
      </c>
    </row>
    <row r="623" spans="1:2">
      <c r="A623" s="1">
        <v>21219</v>
      </c>
      <c r="B623">
        <v>40.840000000000003</v>
      </c>
    </row>
    <row r="624" spans="1:2">
      <c r="A624" s="1">
        <v>21187</v>
      </c>
      <c r="B624">
        <v>41.7</v>
      </c>
    </row>
    <row r="625" spans="1:2">
      <c r="A625" s="1">
        <v>21156</v>
      </c>
      <c r="B625">
        <v>39.99</v>
      </c>
    </row>
    <row r="626" spans="1:2">
      <c r="A626" s="1">
        <v>21125</v>
      </c>
      <c r="B626">
        <v>41.72</v>
      </c>
    </row>
    <row r="627" spans="1:2">
      <c r="A627" s="1">
        <v>21094</v>
      </c>
      <c r="B627">
        <v>41.06</v>
      </c>
    </row>
    <row r="628" spans="1:2">
      <c r="A628" s="1">
        <v>21066</v>
      </c>
      <c r="B628">
        <v>42.42</v>
      </c>
    </row>
    <row r="629" spans="1:2">
      <c r="A629" s="1">
        <v>21033</v>
      </c>
      <c r="B629">
        <v>45.22</v>
      </c>
    </row>
    <row r="630" spans="1:2">
      <c r="A630" s="1">
        <v>21002</v>
      </c>
      <c r="B630">
        <v>47.91</v>
      </c>
    </row>
    <row r="631" spans="1:2">
      <c r="A631" s="1">
        <v>20974</v>
      </c>
      <c r="B631">
        <v>47.37</v>
      </c>
    </row>
    <row r="632" spans="1:2">
      <c r="A632" s="1">
        <v>20941</v>
      </c>
      <c r="B632">
        <v>47.43</v>
      </c>
    </row>
    <row r="633" spans="1:2">
      <c r="A633" s="1">
        <v>20911</v>
      </c>
      <c r="B633">
        <v>45.74</v>
      </c>
    </row>
    <row r="634" spans="1:2">
      <c r="A634" s="1">
        <v>20880</v>
      </c>
      <c r="B634">
        <v>44.11</v>
      </c>
    </row>
    <row r="635" spans="1:2">
      <c r="A635" s="1">
        <v>20852</v>
      </c>
      <c r="B635">
        <v>43.26</v>
      </c>
    </row>
    <row r="636" spans="1:2">
      <c r="A636" s="1">
        <v>20822</v>
      </c>
      <c r="B636">
        <v>44.72</v>
      </c>
    </row>
    <row r="637" spans="1:2">
      <c r="A637" s="1">
        <v>20792</v>
      </c>
      <c r="B637">
        <v>46.67</v>
      </c>
    </row>
    <row r="638" spans="1:2">
      <c r="A638" s="1">
        <v>20760</v>
      </c>
      <c r="B638">
        <v>45.08</v>
      </c>
    </row>
    <row r="639" spans="1:2">
      <c r="A639" s="1">
        <v>20729</v>
      </c>
      <c r="B639">
        <v>45.58</v>
      </c>
    </row>
    <row r="640" spans="1:2">
      <c r="A640" s="1">
        <v>20702</v>
      </c>
      <c r="B640">
        <v>45.35</v>
      </c>
    </row>
    <row r="641" spans="1:2">
      <c r="A641" s="1">
        <v>20668</v>
      </c>
      <c r="B641">
        <v>47.51</v>
      </c>
    </row>
    <row r="642" spans="1:2">
      <c r="A642" s="1">
        <v>20638</v>
      </c>
      <c r="B642">
        <v>49.39</v>
      </c>
    </row>
    <row r="643" spans="1:2">
      <c r="A643" s="1">
        <v>20607</v>
      </c>
      <c r="B643">
        <v>46.97</v>
      </c>
    </row>
    <row r="644" spans="1:2">
      <c r="A644" s="1">
        <v>20576</v>
      </c>
      <c r="B644">
        <v>45.2</v>
      </c>
    </row>
    <row r="645" spans="1:2">
      <c r="A645" s="1">
        <v>20547</v>
      </c>
      <c r="B645">
        <v>48.38</v>
      </c>
    </row>
    <row r="646" spans="1:2">
      <c r="A646" s="1">
        <v>20515</v>
      </c>
      <c r="B646">
        <v>48.48</v>
      </c>
    </row>
    <row r="647" spans="1:2">
      <c r="A647" s="1">
        <v>20486</v>
      </c>
      <c r="B647">
        <v>45.34</v>
      </c>
    </row>
    <row r="648" spans="1:2">
      <c r="A648" s="1">
        <v>20457</v>
      </c>
      <c r="B648">
        <v>43.82</v>
      </c>
    </row>
    <row r="649" spans="1:2">
      <c r="A649" s="1">
        <v>20424</v>
      </c>
      <c r="B649">
        <v>45.48</v>
      </c>
    </row>
    <row r="650" spans="1:2">
      <c r="A650" s="1">
        <v>20394</v>
      </c>
      <c r="B650">
        <v>45.51</v>
      </c>
    </row>
    <row r="651" spans="1:2">
      <c r="A651" s="1">
        <v>20365</v>
      </c>
      <c r="B651">
        <v>42.34</v>
      </c>
    </row>
    <row r="652" spans="1:2">
      <c r="A652" s="1">
        <v>20333</v>
      </c>
      <c r="B652">
        <v>43.67</v>
      </c>
    </row>
    <row r="653" spans="1:2">
      <c r="A653" s="1">
        <v>20302</v>
      </c>
      <c r="B653">
        <v>43.18</v>
      </c>
    </row>
    <row r="654" spans="1:2">
      <c r="A654" s="1">
        <v>20271</v>
      </c>
      <c r="B654">
        <v>43.52</v>
      </c>
    </row>
    <row r="655" spans="1:2">
      <c r="A655" s="1">
        <v>20241</v>
      </c>
      <c r="B655">
        <v>41.03</v>
      </c>
    </row>
    <row r="656" spans="1:2">
      <c r="A656" s="1">
        <v>20211</v>
      </c>
      <c r="B656">
        <v>37.909999999999997</v>
      </c>
    </row>
    <row r="657" spans="1:2">
      <c r="A657" s="1">
        <v>20180</v>
      </c>
      <c r="B657">
        <v>37.96</v>
      </c>
    </row>
    <row r="658" spans="1:2">
      <c r="A658" s="1">
        <v>20149</v>
      </c>
      <c r="B658">
        <v>36.58</v>
      </c>
    </row>
    <row r="659" spans="1:2">
      <c r="A659" s="1">
        <v>20121</v>
      </c>
      <c r="B659">
        <v>36.76</v>
      </c>
    </row>
    <row r="660" spans="1:2">
      <c r="A660" s="1">
        <v>20092</v>
      </c>
      <c r="B660">
        <v>36.630000000000003</v>
      </c>
    </row>
    <row r="661" spans="1:2">
      <c r="A661" s="1">
        <v>20059</v>
      </c>
      <c r="B661">
        <v>35.979999999999997</v>
      </c>
    </row>
    <row r="662" spans="1:2">
      <c r="A662" s="1">
        <v>20029</v>
      </c>
      <c r="B662">
        <v>34.24</v>
      </c>
    </row>
    <row r="663" spans="1:2">
      <c r="A663" s="1">
        <v>19998</v>
      </c>
      <c r="B663">
        <v>31.68</v>
      </c>
    </row>
    <row r="664" spans="1:2">
      <c r="A664" s="1">
        <v>19968</v>
      </c>
      <c r="B664">
        <v>32.31</v>
      </c>
    </row>
    <row r="665" spans="1:2">
      <c r="A665" s="1">
        <v>19938</v>
      </c>
      <c r="B665">
        <v>29.83</v>
      </c>
    </row>
    <row r="666" spans="1:2">
      <c r="A666" s="1">
        <v>19906</v>
      </c>
      <c r="B666">
        <v>30.88</v>
      </c>
    </row>
    <row r="667" spans="1:2">
      <c r="A667" s="1">
        <v>19876</v>
      </c>
      <c r="B667">
        <v>29.21</v>
      </c>
    </row>
    <row r="668" spans="1:2">
      <c r="A668" s="1">
        <v>19847</v>
      </c>
      <c r="B668">
        <v>29.19</v>
      </c>
    </row>
    <row r="669" spans="1:2">
      <c r="A669" s="1">
        <v>19815</v>
      </c>
      <c r="B669">
        <v>28.26</v>
      </c>
    </row>
    <row r="670" spans="1:2">
      <c r="A670" s="1">
        <v>19784</v>
      </c>
      <c r="B670">
        <v>26.94</v>
      </c>
    </row>
    <row r="671" spans="1:2">
      <c r="A671" s="1">
        <v>19756</v>
      </c>
      <c r="B671">
        <v>26.15</v>
      </c>
    </row>
    <row r="672" spans="1:2">
      <c r="A672" s="1">
        <v>19728</v>
      </c>
      <c r="B672">
        <v>26.08</v>
      </c>
    </row>
    <row r="673" spans="1:2">
      <c r="A673" s="1">
        <v>19694</v>
      </c>
      <c r="B673">
        <v>24.81</v>
      </c>
    </row>
    <row r="674" spans="1:2">
      <c r="A674" s="1">
        <v>19665</v>
      </c>
      <c r="B674">
        <v>24.76</v>
      </c>
    </row>
    <row r="675" spans="1:2">
      <c r="A675" s="1">
        <v>19633</v>
      </c>
      <c r="B675">
        <v>24.54</v>
      </c>
    </row>
    <row r="676" spans="1:2">
      <c r="A676" s="1">
        <v>19603</v>
      </c>
      <c r="B676">
        <v>23.35</v>
      </c>
    </row>
    <row r="677" spans="1:2">
      <c r="A677" s="1">
        <v>19574</v>
      </c>
      <c r="B677">
        <v>23.32</v>
      </c>
    </row>
    <row r="678" spans="1:2">
      <c r="A678" s="1">
        <v>19541</v>
      </c>
      <c r="B678">
        <v>24.75</v>
      </c>
    </row>
    <row r="679" spans="1:2">
      <c r="A679" s="1">
        <v>19511</v>
      </c>
      <c r="B679">
        <v>24.14</v>
      </c>
    </row>
    <row r="680" spans="1:2">
      <c r="A680" s="1">
        <v>19480</v>
      </c>
      <c r="B680">
        <v>24.54</v>
      </c>
    </row>
    <row r="681" spans="1:2">
      <c r="A681" s="1">
        <v>19450</v>
      </c>
      <c r="B681">
        <v>24.62</v>
      </c>
    </row>
    <row r="682" spans="1:2">
      <c r="A682" s="1">
        <v>19420</v>
      </c>
      <c r="B682">
        <v>25.29</v>
      </c>
    </row>
    <row r="683" spans="1:2">
      <c r="A683" s="1">
        <v>19392</v>
      </c>
      <c r="B683">
        <v>25.9</v>
      </c>
    </row>
    <row r="684" spans="1:2">
      <c r="A684" s="1">
        <v>19361</v>
      </c>
      <c r="B684">
        <v>26.38</v>
      </c>
    </row>
    <row r="685" spans="1:2">
      <c r="A685" s="1">
        <v>19329</v>
      </c>
      <c r="B685">
        <v>26.57</v>
      </c>
    </row>
    <row r="686" spans="1:2">
      <c r="A686" s="1">
        <v>19301</v>
      </c>
      <c r="B686">
        <v>25.66</v>
      </c>
    </row>
    <row r="687" spans="1:2">
      <c r="A687" s="1">
        <v>19268</v>
      </c>
      <c r="B687">
        <v>24.52</v>
      </c>
    </row>
    <row r="688" spans="1:2">
      <c r="A688" s="1">
        <v>19239</v>
      </c>
      <c r="B688">
        <v>24.54</v>
      </c>
    </row>
    <row r="689" spans="1:2">
      <c r="A689" s="1">
        <v>19207</v>
      </c>
      <c r="B689">
        <v>25.03</v>
      </c>
    </row>
    <row r="690" spans="1:2">
      <c r="A690" s="1">
        <v>19176</v>
      </c>
      <c r="B690">
        <v>25.4</v>
      </c>
    </row>
    <row r="691" spans="1:2">
      <c r="A691" s="1">
        <v>19147</v>
      </c>
      <c r="B691">
        <v>24.96</v>
      </c>
    </row>
    <row r="692" spans="1:2">
      <c r="A692" s="1">
        <v>19115</v>
      </c>
      <c r="B692">
        <v>23.86</v>
      </c>
    </row>
    <row r="693" spans="1:2">
      <c r="A693" s="1">
        <v>19085</v>
      </c>
      <c r="B693">
        <v>23.32</v>
      </c>
    </row>
    <row r="694" spans="1:2">
      <c r="A694" s="1">
        <v>19056</v>
      </c>
      <c r="B694">
        <v>24.37</v>
      </c>
    </row>
    <row r="695" spans="1:2">
      <c r="A695" s="1">
        <v>19025</v>
      </c>
      <c r="B695">
        <v>23.26</v>
      </c>
    </row>
    <row r="696" spans="1:2">
      <c r="A696" s="1">
        <v>18995</v>
      </c>
      <c r="B696">
        <v>24.14</v>
      </c>
    </row>
    <row r="697" spans="1:2">
      <c r="A697" s="1">
        <v>18965</v>
      </c>
      <c r="B697">
        <v>23.77</v>
      </c>
    </row>
    <row r="698" spans="1:2">
      <c r="A698" s="1">
        <v>18933</v>
      </c>
      <c r="B698">
        <v>22.88</v>
      </c>
    </row>
    <row r="699" spans="1:2">
      <c r="A699" s="1">
        <v>18902</v>
      </c>
      <c r="B699">
        <v>22.94</v>
      </c>
    </row>
    <row r="700" spans="1:2">
      <c r="A700" s="1">
        <v>18875</v>
      </c>
      <c r="B700">
        <v>23.26</v>
      </c>
    </row>
    <row r="701" spans="1:2">
      <c r="A701" s="1">
        <v>18841</v>
      </c>
      <c r="B701">
        <v>23.28</v>
      </c>
    </row>
    <row r="702" spans="1:2">
      <c r="A702" s="1">
        <v>18811</v>
      </c>
      <c r="B702">
        <v>22.4</v>
      </c>
    </row>
    <row r="703" spans="1:2">
      <c r="A703" s="1">
        <v>18780</v>
      </c>
      <c r="B703">
        <v>20.96</v>
      </c>
    </row>
    <row r="704" spans="1:2">
      <c r="A704" s="1">
        <v>18749</v>
      </c>
      <c r="B704">
        <v>21.52</v>
      </c>
    </row>
    <row r="705" spans="1:2">
      <c r="A705" s="1">
        <v>18720</v>
      </c>
      <c r="B705">
        <v>22.43</v>
      </c>
    </row>
    <row r="706" spans="1:2">
      <c r="A706" s="1">
        <v>18688</v>
      </c>
      <c r="B706">
        <v>21.48</v>
      </c>
    </row>
    <row r="707" spans="1:2">
      <c r="A707" s="1">
        <v>18660</v>
      </c>
      <c r="B707">
        <v>21.8</v>
      </c>
    </row>
    <row r="708" spans="1:2">
      <c r="A708" s="1">
        <v>18630</v>
      </c>
      <c r="B708">
        <v>21.66</v>
      </c>
    </row>
    <row r="709" spans="1:2">
      <c r="A709" s="1">
        <v>18598</v>
      </c>
      <c r="B709">
        <v>20.43</v>
      </c>
    </row>
    <row r="710" spans="1:2">
      <c r="A710" s="1">
        <v>18568</v>
      </c>
      <c r="B710">
        <v>19.510000000000002</v>
      </c>
    </row>
    <row r="711" spans="1:2">
      <c r="A711" s="1">
        <v>18538</v>
      </c>
      <c r="B711">
        <v>19.53</v>
      </c>
    </row>
    <row r="712" spans="1:2">
      <c r="A712" s="1">
        <v>18507</v>
      </c>
      <c r="B712">
        <v>19.45</v>
      </c>
    </row>
    <row r="713" spans="1:2">
      <c r="A713" s="1">
        <v>18476</v>
      </c>
      <c r="B713">
        <v>18.420000000000002</v>
      </c>
    </row>
    <row r="714" spans="1:2">
      <c r="A714" s="1">
        <v>18447</v>
      </c>
      <c r="B714">
        <v>17.84</v>
      </c>
    </row>
    <row r="715" spans="1:2">
      <c r="A715" s="1">
        <v>18415</v>
      </c>
      <c r="B715">
        <v>17.690000000000001</v>
      </c>
    </row>
    <row r="716" spans="1:2">
      <c r="A716" s="1">
        <v>18384</v>
      </c>
      <c r="B716">
        <v>18.78</v>
      </c>
    </row>
    <row r="717" spans="1:2">
      <c r="A717" s="1">
        <v>18356</v>
      </c>
      <c r="B717">
        <v>17.96</v>
      </c>
    </row>
    <row r="718" spans="1:2">
      <c r="A718" s="1">
        <v>18323</v>
      </c>
      <c r="B718">
        <v>17.29</v>
      </c>
    </row>
    <row r="719" spans="1:2">
      <c r="A719" s="1">
        <v>18295</v>
      </c>
      <c r="B719">
        <v>17.22</v>
      </c>
    </row>
    <row r="720" spans="1:2">
      <c r="A720" s="1">
        <v>18266</v>
      </c>
      <c r="B720">
        <v>17.05</v>
      </c>
    </row>
  </sheetData>
  <phoneticPr fontId="3" type="noConversion"/>
  <pageMargins left="0.75" right="0.75" top="1" bottom="1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77"/>
  <sheetViews>
    <sheetView topLeftCell="A73" workbookViewId="0">
      <selection activeCell="I11" sqref="I11"/>
    </sheetView>
  </sheetViews>
  <sheetFormatPr defaultColWidth="8.85546875" defaultRowHeight="12.75"/>
  <sheetData>
    <row r="1" spans="1:30">
      <c r="B1" s="3" t="s">
        <v>3</v>
      </c>
      <c r="C1" s="3" t="s">
        <v>165</v>
      </c>
      <c r="D1" s="3" t="s">
        <v>166</v>
      </c>
      <c r="E1" s="3" t="s">
        <v>167</v>
      </c>
      <c r="F1" s="3" t="s">
        <v>168</v>
      </c>
      <c r="G1" s="3" t="s">
        <v>169</v>
      </c>
      <c r="H1" s="3" t="s">
        <v>170</v>
      </c>
      <c r="I1" s="3" t="s">
        <v>4</v>
      </c>
      <c r="K1" t="str">
        <f t="shared" ref="K1:P1" si="0">B1</f>
        <v>沪指</v>
      </c>
      <c r="L1" t="str">
        <f t="shared" si="0"/>
        <v>招商</v>
      </c>
      <c r="M1" t="str">
        <f t="shared" si="0"/>
        <v>浦发</v>
      </c>
      <c r="N1" t="str">
        <f t="shared" si="0"/>
        <v>中信证</v>
      </c>
      <c r="O1" t="str">
        <f t="shared" si="0"/>
        <v>中金</v>
      </c>
      <c r="P1" t="str">
        <f t="shared" si="0"/>
        <v>三一</v>
      </c>
      <c r="Q1" t="str">
        <f>H1</f>
        <v>海螺</v>
      </c>
      <c r="R1" t="str">
        <f>I1</f>
        <v>雅戈尔</v>
      </c>
    </row>
    <row r="2" spans="1:30">
      <c r="A2" s="5">
        <v>40057</v>
      </c>
      <c r="B2">
        <v>2779.43</v>
      </c>
      <c r="C2">
        <v>14.78</v>
      </c>
      <c r="D2">
        <v>19.649999999999999</v>
      </c>
      <c r="E2">
        <v>25.01</v>
      </c>
      <c r="F2">
        <v>54.25</v>
      </c>
      <c r="G2">
        <v>33.18</v>
      </c>
      <c r="H2">
        <v>43.03</v>
      </c>
      <c r="I2">
        <v>12.27</v>
      </c>
      <c r="J2" s="5">
        <f>A2</f>
        <v>40057</v>
      </c>
      <c r="K2" s="6">
        <f>B2/B3-1</f>
        <v>4.1862993159029083E-2</v>
      </c>
      <c r="L2" s="6">
        <f t="shared" ref="L2:R2" si="1">C2/C3-1</f>
        <v>8.4372707263389524E-2</v>
      </c>
      <c r="M2" s="6">
        <f t="shared" si="1"/>
        <v>0.10145739910313889</v>
      </c>
      <c r="N2" s="6">
        <f t="shared" si="1"/>
        <v>2.0816326530612272E-2</v>
      </c>
      <c r="O2" s="6">
        <f t="shared" si="1"/>
        <v>8.4349390365780597E-2</v>
      </c>
      <c r="P2" s="6">
        <f t="shared" si="1"/>
        <v>0.16380217467555247</v>
      </c>
      <c r="Q2" s="6">
        <f t="shared" si="1"/>
        <v>9.5189615678289652E-2</v>
      </c>
      <c r="R2" s="6">
        <f t="shared" si="1"/>
        <v>6.4180398959236884E-2</v>
      </c>
      <c r="T2" s="97"/>
    </row>
    <row r="3" spans="1:30">
      <c r="A3" s="5">
        <v>40028</v>
      </c>
      <c r="B3">
        <v>2667.75</v>
      </c>
      <c r="C3">
        <v>13.63</v>
      </c>
      <c r="D3">
        <v>17.84</v>
      </c>
      <c r="E3">
        <v>24.5</v>
      </c>
      <c r="F3">
        <v>50.03</v>
      </c>
      <c r="G3">
        <v>28.51</v>
      </c>
      <c r="H3">
        <v>39.29</v>
      </c>
      <c r="I3">
        <v>11.53</v>
      </c>
      <c r="J3" s="5">
        <f t="shared" ref="J3:J66" si="2">A3</f>
        <v>40028</v>
      </c>
      <c r="K3" s="6">
        <f t="shared" ref="K3:K66" si="3">B3/B4-1</f>
        <v>-0.2181409471111293</v>
      </c>
      <c r="L3" s="6">
        <f t="shared" ref="L3:L66" si="4">C3/C4-1</f>
        <v>-0.30600814663951115</v>
      </c>
      <c r="M3" s="6">
        <f t="shared" ref="M3:M66" si="5">D3/D4-1</f>
        <v>-0.34339344865660659</v>
      </c>
      <c r="N3" s="6">
        <f t="shared" ref="N3:N66" si="6">E3/E4-1</f>
        <v>-0.35577175913752301</v>
      </c>
      <c r="O3" s="6">
        <f t="shared" ref="O3:O66" si="7">F3/F4-1</f>
        <v>-0.21038510101010099</v>
      </c>
      <c r="P3" s="6">
        <f t="shared" ref="P3:P66" si="8">G3/G4-1</f>
        <v>-0.14358666266145981</v>
      </c>
      <c r="Q3" s="6">
        <f t="shared" ref="Q3:Q66" si="9">H3/H4-1</f>
        <v>-0.18839082834125176</v>
      </c>
      <c r="R3" s="6">
        <f t="shared" ref="R3:R66" si="10">I3/I4-1</f>
        <v>-0.23439575033200533</v>
      </c>
      <c r="T3" s="97"/>
      <c r="AD3" s="98"/>
    </row>
    <row r="4" spans="1:30">
      <c r="A4" s="5">
        <v>39995</v>
      </c>
      <c r="B4">
        <v>3412.06</v>
      </c>
      <c r="C4">
        <v>19.64</v>
      </c>
      <c r="D4">
        <v>27.17</v>
      </c>
      <c r="E4">
        <v>38.03</v>
      </c>
      <c r="F4">
        <v>63.36</v>
      </c>
      <c r="G4">
        <v>33.29</v>
      </c>
      <c r="H4">
        <v>48.41</v>
      </c>
      <c r="I4">
        <v>15.06</v>
      </c>
      <c r="J4" s="5">
        <f t="shared" si="2"/>
        <v>39995</v>
      </c>
      <c r="K4" s="6">
        <f t="shared" si="3"/>
        <v>0.15297226427335642</v>
      </c>
      <c r="L4" s="6">
        <f t="shared" si="4"/>
        <v>-0.12360553324408741</v>
      </c>
      <c r="M4" s="6">
        <f t="shared" si="5"/>
        <v>0.18027801911381425</v>
      </c>
      <c r="N4" s="6">
        <f t="shared" si="6"/>
        <v>0.3457183297947628</v>
      </c>
      <c r="O4" s="6">
        <f t="shared" si="7"/>
        <v>-3.8251366120218511E-2</v>
      </c>
      <c r="P4" s="6">
        <f t="shared" si="8"/>
        <v>0.15710809871393816</v>
      </c>
      <c r="Q4" s="6">
        <f t="shared" si="9"/>
        <v>0.14878974845752246</v>
      </c>
      <c r="R4" s="6">
        <f t="shared" si="10"/>
        <v>9.2095721537345909E-2</v>
      </c>
      <c r="T4" s="5"/>
      <c r="AD4" s="98"/>
    </row>
    <row r="5" spans="1:30">
      <c r="A5" s="5">
        <v>39965</v>
      </c>
      <c r="B5">
        <v>2959.36</v>
      </c>
      <c r="C5">
        <v>22.41</v>
      </c>
      <c r="D5">
        <v>23.02</v>
      </c>
      <c r="E5">
        <v>28.26</v>
      </c>
      <c r="F5">
        <v>65.88</v>
      </c>
      <c r="G5">
        <v>28.77</v>
      </c>
      <c r="H5">
        <v>42.14</v>
      </c>
      <c r="I5">
        <v>13.79</v>
      </c>
      <c r="J5" s="5">
        <f t="shared" si="2"/>
        <v>39965</v>
      </c>
      <c r="K5" s="6">
        <f t="shared" si="3"/>
        <v>0.12397974879696783</v>
      </c>
      <c r="L5" s="6">
        <f t="shared" si="4"/>
        <v>0.32918149466192181</v>
      </c>
      <c r="M5" s="6">
        <f t="shared" si="5"/>
        <v>-0.10253411306042881</v>
      </c>
      <c r="N5" s="6">
        <f t="shared" si="6"/>
        <v>0.11128588281557228</v>
      </c>
      <c r="O5" s="6">
        <f t="shared" si="7"/>
        <v>-0.14140492636517665</v>
      </c>
      <c r="P5" s="6">
        <f t="shared" si="8"/>
        <v>0.14076130055511493</v>
      </c>
      <c r="Q5" s="6">
        <f t="shared" si="9"/>
        <v>1.4688177221285903E-2</v>
      </c>
      <c r="R5" s="6">
        <f t="shared" si="10"/>
        <v>0.22686832740213503</v>
      </c>
      <c r="T5" s="5"/>
    </row>
    <row r="6" spans="1:30">
      <c r="A6" s="5">
        <v>39937</v>
      </c>
      <c r="B6">
        <v>2632.93</v>
      </c>
      <c r="C6">
        <v>16.86</v>
      </c>
      <c r="D6">
        <v>25.65</v>
      </c>
      <c r="E6">
        <v>25.43</v>
      </c>
      <c r="F6">
        <v>76.73</v>
      </c>
      <c r="G6">
        <v>25.22</v>
      </c>
      <c r="H6">
        <v>41.53</v>
      </c>
      <c r="I6">
        <v>11.24</v>
      </c>
      <c r="J6" s="5">
        <f t="shared" si="2"/>
        <v>39937</v>
      </c>
      <c r="K6" s="6">
        <f t="shared" si="3"/>
        <v>6.2706603647929127E-2</v>
      </c>
      <c r="L6" s="6">
        <f t="shared" si="4"/>
        <v>8.7741935483870881E-2</v>
      </c>
      <c r="M6" s="6">
        <f t="shared" si="5"/>
        <v>0.10703495899870519</v>
      </c>
      <c r="N6" s="6">
        <f t="shared" si="6"/>
        <v>4.8659793814433083E-2</v>
      </c>
      <c r="O6" s="6">
        <f t="shared" si="7"/>
        <v>0.27904650775129181</v>
      </c>
      <c r="P6" s="6">
        <f t="shared" si="8"/>
        <v>-2.8505392912172689E-2</v>
      </c>
      <c r="Q6" s="6">
        <f t="shared" si="9"/>
        <v>-6.4007212080234299E-2</v>
      </c>
      <c r="R6" s="6">
        <f t="shared" si="10"/>
        <v>-1.1433597185576017E-2</v>
      </c>
      <c r="T6" s="5"/>
    </row>
    <row r="7" spans="1:30">
      <c r="A7" s="5">
        <v>39904</v>
      </c>
      <c r="B7">
        <v>2477.5700000000002</v>
      </c>
      <c r="C7">
        <v>15.5</v>
      </c>
      <c r="D7">
        <v>23.17</v>
      </c>
      <c r="E7">
        <v>24.25</v>
      </c>
      <c r="F7">
        <v>59.99</v>
      </c>
      <c r="G7">
        <v>25.96</v>
      </c>
      <c r="H7">
        <v>44.37</v>
      </c>
      <c r="I7">
        <v>11.37</v>
      </c>
      <c r="J7" s="5">
        <f t="shared" si="2"/>
        <v>39904</v>
      </c>
      <c r="K7" s="6">
        <f t="shared" si="3"/>
        <v>4.3974195288238427E-2</v>
      </c>
      <c r="L7" s="6">
        <f t="shared" si="4"/>
        <v>-2.6993094789704908E-2</v>
      </c>
      <c r="M7" s="6">
        <f t="shared" si="5"/>
        <v>5.7025547445255453E-2</v>
      </c>
      <c r="N7" s="6">
        <f t="shared" si="6"/>
        <v>-4.789948959560264E-2</v>
      </c>
      <c r="O7" s="6">
        <f t="shared" si="7"/>
        <v>1.1294672960215912E-2</v>
      </c>
      <c r="P7" s="6">
        <f t="shared" si="8"/>
        <v>0.11177730192719482</v>
      </c>
      <c r="Q7" s="6">
        <f t="shared" si="9"/>
        <v>0.26482326111744592</v>
      </c>
      <c r="R7" s="6">
        <f t="shared" si="10"/>
        <v>0.11689587426326131</v>
      </c>
      <c r="T7" s="5"/>
    </row>
    <row r="8" spans="1:30">
      <c r="A8" s="5">
        <v>39874</v>
      </c>
      <c r="B8">
        <v>2373.21</v>
      </c>
      <c r="C8">
        <v>15.93</v>
      </c>
      <c r="D8">
        <v>21.92</v>
      </c>
      <c r="E8">
        <v>25.47</v>
      </c>
      <c r="F8">
        <v>59.32</v>
      </c>
      <c r="G8">
        <v>23.35</v>
      </c>
      <c r="H8">
        <v>35.08</v>
      </c>
      <c r="I8">
        <v>10.18</v>
      </c>
      <c r="J8" s="5">
        <f t="shared" si="2"/>
        <v>39874</v>
      </c>
      <c r="K8" s="6">
        <f t="shared" si="3"/>
        <v>0.13940514199294252</v>
      </c>
      <c r="L8" s="6">
        <f t="shared" si="4"/>
        <v>0.1163279607568326</v>
      </c>
      <c r="M8" s="6">
        <f t="shared" si="5"/>
        <v>0.23284589426321722</v>
      </c>
      <c r="N8" s="6">
        <f t="shared" si="6"/>
        <v>0.19185774450163762</v>
      </c>
      <c r="O8" s="6">
        <f t="shared" si="7"/>
        <v>0.18734987990392304</v>
      </c>
      <c r="P8" s="6">
        <f t="shared" si="8"/>
        <v>0.14685658153241654</v>
      </c>
      <c r="Q8" s="6">
        <f t="shared" si="9"/>
        <v>0.11259118300031701</v>
      </c>
      <c r="R8" s="6">
        <f t="shared" si="10"/>
        <v>0.16877152698048214</v>
      </c>
      <c r="T8" s="5"/>
    </row>
    <row r="9" spans="1:30">
      <c r="A9" s="5">
        <v>39846</v>
      </c>
      <c r="B9">
        <v>2082.85</v>
      </c>
      <c r="C9">
        <v>14.27</v>
      </c>
      <c r="D9">
        <v>17.78</v>
      </c>
      <c r="E9">
        <v>21.37</v>
      </c>
      <c r="F9">
        <v>49.96</v>
      </c>
      <c r="G9">
        <v>20.36</v>
      </c>
      <c r="H9">
        <v>31.53</v>
      </c>
      <c r="I9">
        <v>8.7100000000000009</v>
      </c>
      <c r="J9" s="5">
        <f t="shared" si="2"/>
        <v>39846</v>
      </c>
      <c r="K9" s="6">
        <f t="shared" si="3"/>
        <v>4.6311273647935858E-2</v>
      </c>
      <c r="L9" s="6">
        <f t="shared" si="4"/>
        <v>5.6254626202812741E-2</v>
      </c>
      <c r="M9" s="6">
        <f t="shared" si="5"/>
        <v>6.5308568004793344E-2</v>
      </c>
      <c r="N9" s="6">
        <f t="shared" si="6"/>
        <v>-1.837390904915015E-2</v>
      </c>
      <c r="O9" s="6">
        <f t="shared" si="7"/>
        <v>0.37441540577716648</v>
      </c>
      <c r="P9" s="6">
        <f t="shared" si="8"/>
        <v>4.6248715313463418E-2</v>
      </c>
      <c r="Q9" s="6">
        <f t="shared" si="9"/>
        <v>9.5171934699548544E-2</v>
      </c>
      <c r="R9" s="6">
        <f t="shared" si="10"/>
        <v>1.9906323185011843E-2</v>
      </c>
      <c r="T9" s="5"/>
    </row>
    <row r="10" spans="1:30">
      <c r="A10" s="5">
        <v>39818</v>
      </c>
      <c r="B10">
        <v>1990.66</v>
      </c>
      <c r="C10">
        <v>13.51</v>
      </c>
      <c r="D10">
        <v>16.690000000000001</v>
      </c>
      <c r="E10">
        <v>21.77</v>
      </c>
      <c r="F10">
        <v>36.35</v>
      </c>
      <c r="G10">
        <v>19.46</v>
      </c>
      <c r="H10">
        <v>28.79</v>
      </c>
      <c r="I10">
        <v>8.5399999999999991</v>
      </c>
      <c r="J10" s="5">
        <f t="shared" si="2"/>
        <v>39818</v>
      </c>
      <c r="K10" s="6">
        <f t="shared" si="3"/>
        <v>9.328265991509288E-2</v>
      </c>
      <c r="L10" s="6">
        <f t="shared" si="4"/>
        <v>0.11101973684210531</v>
      </c>
      <c r="M10" s="6">
        <f t="shared" si="5"/>
        <v>0.25962264150943404</v>
      </c>
      <c r="N10" s="6">
        <f t="shared" si="6"/>
        <v>0.21146355036171394</v>
      </c>
      <c r="O10" s="6">
        <f t="shared" si="7"/>
        <v>-2.3899033297529515E-2</v>
      </c>
      <c r="P10" s="6">
        <f t="shared" si="8"/>
        <v>0.39698492462311563</v>
      </c>
      <c r="Q10" s="6">
        <f t="shared" si="9"/>
        <v>0.11029695333590439</v>
      </c>
      <c r="R10" s="6">
        <f t="shared" si="10"/>
        <v>0.18446601941747565</v>
      </c>
      <c r="T10" s="5"/>
    </row>
    <row r="11" spans="1:30">
      <c r="A11" s="5">
        <v>39783</v>
      </c>
      <c r="B11">
        <v>1820.81</v>
      </c>
      <c r="C11">
        <v>12.16</v>
      </c>
      <c r="D11">
        <v>13.25</v>
      </c>
      <c r="E11">
        <v>17.97</v>
      </c>
      <c r="F11">
        <v>37.24</v>
      </c>
      <c r="G11">
        <v>13.93</v>
      </c>
      <c r="H11">
        <v>25.93</v>
      </c>
      <c r="I11">
        <v>7.21</v>
      </c>
      <c r="J11" s="5">
        <f t="shared" si="2"/>
        <v>39783</v>
      </c>
      <c r="K11" s="6">
        <f t="shared" si="3"/>
        <v>-2.6908441822185214E-2</v>
      </c>
      <c r="L11" s="6">
        <f t="shared" si="4"/>
        <v>4.1095890410958846E-2</v>
      </c>
      <c r="M11" s="6">
        <f t="shared" si="5"/>
        <v>0.10508757297748117</v>
      </c>
      <c r="N11" s="6">
        <f t="shared" si="6"/>
        <v>-8.1288343558282183E-2</v>
      </c>
      <c r="O11" s="6">
        <f t="shared" si="7"/>
        <v>0.24174724908302792</v>
      </c>
      <c r="P11" s="6">
        <f t="shared" si="8"/>
        <v>-0.14065391733497845</v>
      </c>
      <c r="Q11" s="6">
        <f t="shared" si="9"/>
        <v>-2.4087316522393709E-2</v>
      </c>
      <c r="R11" s="6">
        <f t="shared" si="10"/>
        <v>-5.9973924380704036E-2</v>
      </c>
      <c r="T11" s="5"/>
    </row>
    <row r="12" spans="1:30">
      <c r="A12" s="5">
        <v>39755</v>
      </c>
      <c r="B12">
        <v>1871.16</v>
      </c>
      <c r="C12">
        <v>11.68</v>
      </c>
      <c r="D12">
        <v>11.99</v>
      </c>
      <c r="E12">
        <v>19.559999999999999</v>
      </c>
      <c r="F12">
        <v>29.99</v>
      </c>
      <c r="G12">
        <v>16.21</v>
      </c>
      <c r="H12">
        <v>26.57</v>
      </c>
      <c r="I12">
        <v>7.67</v>
      </c>
      <c r="J12" s="5">
        <f t="shared" si="2"/>
        <v>39755</v>
      </c>
      <c r="K12" s="6">
        <f t="shared" si="3"/>
        <v>8.2352396763053948E-2</v>
      </c>
      <c r="L12" s="6">
        <f t="shared" si="4"/>
        <v>-8.5543199315651908E-4</v>
      </c>
      <c r="M12" s="6">
        <f t="shared" si="5"/>
        <v>2.1294718909710353E-2</v>
      </c>
      <c r="N12" s="6">
        <f t="shared" si="6"/>
        <v>9.6412556053811604E-2</v>
      </c>
      <c r="O12" s="6">
        <f t="shared" si="7"/>
        <v>0.19672785315243413</v>
      </c>
      <c r="P12" s="6">
        <f t="shared" si="8"/>
        <v>0.45642407906558846</v>
      </c>
      <c r="Q12" s="6">
        <f t="shared" si="9"/>
        <v>0.56662735849056589</v>
      </c>
      <c r="R12" s="6">
        <f t="shared" si="10"/>
        <v>2.6773761713520861E-2</v>
      </c>
      <c r="T12" s="5"/>
    </row>
    <row r="13" spans="1:30">
      <c r="A13" s="5">
        <v>39727</v>
      </c>
      <c r="B13">
        <v>1728.79</v>
      </c>
      <c r="C13">
        <v>11.69</v>
      </c>
      <c r="D13">
        <v>11.74</v>
      </c>
      <c r="E13">
        <v>17.84</v>
      </c>
      <c r="F13">
        <v>25.06</v>
      </c>
      <c r="G13">
        <v>11.13</v>
      </c>
      <c r="H13">
        <v>16.96</v>
      </c>
      <c r="I13">
        <v>7.47</v>
      </c>
      <c r="J13" s="5">
        <f t="shared" si="2"/>
        <v>39727</v>
      </c>
      <c r="K13" s="6">
        <f t="shared" si="3"/>
        <v>-0.24631394466775369</v>
      </c>
      <c r="L13" s="6">
        <f t="shared" si="4"/>
        <v>-0.33654937570942123</v>
      </c>
      <c r="M13" s="6">
        <f t="shared" si="5"/>
        <v>-0.24839948783610755</v>
      </c>
      <c r="N13" s="6">
        <f t="shared" si="6"/>
        <v>-0.27948303715670442</v>
      </c>
      <c r="O13" s="6">
        <f t="shared" si="7"/>
        <v>-0.2563798219584571</v>
      </c>
      <c r="P13" s="6">
        <f t="shared" si="8"/>
        <v>-0.31083591331269333</v>
      </c>
      <c r="Q13" s="6">
        <f t="shared" si="9"/>
        <v>-0.35341212352268392</v>
      </c>
      <c r="R13" s="6">
        <f t="shared" si="10"/>
        <v>-0.30961182994454717</v>
      </c>
      <c r="T13" s="5"/>
    </row>
    <row r="14" spans="1:30">
      <c r="A14" s="5">
        <v>39692</v>
      </c>
      <c r="B14">
        <v>2293.7800000000002</v>
      </c>
      <c r="C14">
        <v>17.62</v>
      </c>
      <c r="D14">
        <v>15.62</v>
      </c>
      <c r="E14">
        <v>24.76</v>
      </c>
      <c r="F14">
        <v>33.700000000000003</v>
      </c>
      <c r="G14">
        <v>16.149999999999999</v>
      </c>
      <c r="H14">
        <v>26.23</v>
      </c>
      <c r="I14">
        <v>10.82</v>
      </c>
      <c r="J14" s="5">
        <f t="shared" si="2"/>
        <v>39692</v>
      </c>
      <c r="K14" s="6">
        <f t="shared" si="3"/>
        <v>-4.3209850794829197E-2</v>
      </c>
      <c r="L14" s="6">
        <f t="shared" si="4"/>
        <v>-0.23656845753899469</v>
      </c>
      <c r="M14" s="6">
        <f t="shared" si="5"/>
        <v>-0.28903049613108789</v>
      </c>
      <c r="N14" s="6">
        <f t="shared" si="6"/>
        <v>0.23122824465440095</v>
      </c>
      <c r="O14" s="6">
        <f t="shared" si="7"/>
        <v>7.3248407643312197E-2</v>
      </c>
      <c r="P14" s="6">
        <f t="shared" si="8"/>
        <v>5.9016393442622883E-2</v>
      </c>
      <c r="Q14" s="6">
        <f t="shared" si="9"/>
        <v>-0.12741184298070518</v>
      </c>
      <c r="R14" s="6">
        <f t="shared" si="10"/>
        <v>0.11202466598150052</v>
      </c>
      <c r="T14" s="5"/>
    </row>
    <row r="15" spans="1:30">
      <c r="A15" s="5">
        <v>39661</v>
      </c>
      <c r="B15">
        <v>2397.37</v>
      </c>
      <c r="C15">
        <v>23.08</v>
      </c>
      <c r="D15">
        <v>21.97</v>
      </c>
      <c r="E15">
        <v>20.11</v>
      </c>
      <c r="F15">
        <v>31.4</v>
      </c>
      <c r="G15">
        <v>15.25</v>
      </c>
      <c r="H15">
        <v>30.06</v>
      </c>
      <c r="I15">
        <v>9.73</v>
      </c>
      <c r="J15" s="5">
        <f t="shared" si="2"/>
        <v>39661</v>
      </c>
      <c r="K15" s="6">
        <f t="shared" si="3"/>
        <v>-0.13630697620797483</v>
      </c>
      <c r="L15" s="6">
        <f t="shared" si="4"/>
        <v>-2.368866328257202E-2</v>
      </c>
      <c r="M15" s="6">
        <f t="shared" si="5"/>
        <v>-3.2584764420960033E-2</v>
      </c>
      <c r="N15" s="6">
        <f t="shared" si="6"/>
        <v>-0.11017699115044255</v>
      </c>
      <c r="O15" s="6">
        <f t="shared" si="7"/>
        <v>-0.32618025751072965</v>
      </c>
      <c r="P15" s="6">
        <f t="shared" si="8"/>
        <v>-0.26435118186203577</v>
      </c>
      <c r="Q15" s="6">
        <f t="shared" si="9"/>
        <v>-0.18580715059588304</v>
      </c>
      <c r="R15" s="6">
        <f t="shared" si="10"/>
        <v>-0.10733944954128438</v>
      </c>
      <c r="T15" s="5"/>
    </row>
    <row r="16" spans="1:30">
      <c r="A16" s="5">
        <v>39630</v>
      </c>
      <c r="B16">
        <v>2775.72</v>
      </c>
      <c r="C16">
        <v>23.64</v>
      </c>
      <c r="D16">
        <v>22.71</v>
      </c>
      <c r="E16">
        <v>22.6</v>
      </c>
      <c r="F16">
        <v>46.6</v>
      </c>
      <c r="G16">
        <v>20.73</v>
      </c>
      <c r="H16">
        <v>36.92</v>
      </c>
      <c r="I16">
        <v>10.9</v>
      </c>
      <c r="J16" s="5">
        <f t="shared" si="2"/>
        <v>39630</v>
      </c>
      <c r="K16" s="6">
        <f t="shared" si="3"/>
        <v>1.448046489528898E-2</v>
      </c>
      <c r="L16" s="6">
        <f t="shared" si="4"/>
        <v>2.0725388601036343E-2</v>
      </c>
      <c r="M16" s="6">
        <f t="shared" si="5"/>
        <v>3.2272727272727231E-2</v>
      </c>
      <c r="N16" s="6">
        <f t="shared" si="6"/>
        <v>-5.5183946488294278E-2</v>
      </c>
      <c r="O16" s="6">
        <f t="shared" si="7"/>
        <v>-5.68710787290021E-2</v>
      </c>
      <c r="P16" s="6">
        <f t="shared" si="8"/>
        <v>-0.24891304347826093</v>
      </c>
      <c r="Q16" s="6">
        <f t="shared" si="9"/>
        <v>-7.6769192298074551E-2</v>
      </c>
      <c r="R16" s="6">
        <f t="shared" si="10"/>
        <v>6.4453125E-2</v>
      </c>
      <c r="T16" s="5"/>
    </row>
    <row r="17" spans="1:20">
      <c r="A17" s="5">
        <v>39602</v>
      </c>
      <c r="B17">
        <v>2736.1</v>
      </c>
      <c r="C17">
        <v>23.16</v>
      </c>
      <c r="D17">
        <v>22</v>
      </c>
      <c r="E17">
        <v>23.92</v>
      </c>
      <c r="F17">
        <v>49.41</v>
      </c>
      <c r="G17">
        <v>27.6</v>
      </c>
      <c r="H17">
        <v>39.99</v>
      </c>
      <c r="I17">
        <v>10.24</v>
      </c>
      <c r="J17" s="5">
        <f t="shared" si="2"/>
        <v>39602</v>
      </c>
      <c r="K17" s="6">
        <f t="shared" si="3"/>
        <v>-0.20308153843913379</v>
      </c>
      <c r="L17" s="6">
        <f t="shared" si="4"/>
        <v>-0.21036481418342989</v>
      </c>
      <c r="M17" s="6">
        <f t="shared" si="5"/>
        <v>-0.21763869132290192</v>
      </c>
      <c r="N17" s="6">
        <f t="shared" si="6"/>
        <v>-0.30140186915887845</v>
      </c>
      <c r="O17" s="6">
        <f t="shared" si="7"/>
        <v>-0.23785284590467382</v>
      </c>
      <c r="P17" s="6">
        <f t="shared" si="8"/>
        <v>-0.2686804451510334</v>
      </c>
      <c r="Q17" s="6">
        <f t="shared" si="9"/>
        <v>-0.30488440813488615</v>
      </c>
      <c r="R17" s="6">
        <f t="shared" si="10"/>
        <v>-0.27324343506032645</v>
      </c>
      <c r="T17" s="5"/>
    </row>
    <row r="18" spans="1:20">
      <c r="A18" s="5">
        <v>39573</v>
      </c>
      <c r="B18">
        <v>3433.35</v>
      </c>
      <c r="C18">
        <v>29.33</v>
      </c>
      <c r="D18">
        <v>28.12</v>
      </c>
      <c r="E18">
        <v>34.24</v>
      </c>
      <c r="F18">
        <v>64.83</v>
      </c>
      <c r="G18">
        <v>37.74</v>
      </c>
      <c r="H18">
        <v>57.53</v>
      </c>
      <c r="I18">
        <v>14.09</v>
      </c>
      <c r="J18" s="5">
        <f t="shared" si="2"/>
        <v>39573</v>
      </c>
      <c r="K18" s="6">
        <f t="shared" si="3"/>
        <v>-7.0336383156743287E-2</v>
      </c>
      <c r="L18" s="6">
        <f t="shared" si="4"/>
        <v>-0.1528018486424032</v>
      </c>
      <c r="M18" s="6">
        <f t="shared" si="5"/>
        <v>-0.13209876543209864</v>
      </c>
      <c r="N18" s="6">
        <f t="shared" si="6"/>
        <v>-0.136226034308779</v>
      </c>
      <c r="O18" s="6">
        <f t="shared" si="7"/>
        <v>9.7325660121868607E-2</v>
      </c>
      <c r="P18" s="6">
        <f t="shared" si="8"/>
        <v>-4.4843049327353279E-3</v>
      </c>
      <c r="Q18" s="6">
        <f t="shared" si="9"/>
        <v>-4.1645843744794298E-2</v>
      </c>
      <c r="R18" s="6">
        <f t="shared" si="10"/>
        <v>-0.17409144196951931</v>
      </c>
      <c r="T18" s="5"/>
    </row>
    <row r="19" spans="1:20">
      <c r="A19" s="5">
        <v>39539</v>
      </c>
      <c r="B19">
        <v>3693.11</v>
      </c>
      <c r="C19">
        <v>34.619999999999997</v>
      </c>
      <c r="D19">
        <v>32.4</v>
      </c>
      <c r="E19">
        <v>39.64</v>
      </c>
      <c r="F19">
        <v>59.08</v>
      </c>
      <c r="G19">
        <v>37.909999999999997</v>
      </c>
      <c r="H19">
        <v>60.03</v>
      </c>
      <c r="I19">
        <v>17.059999999999999</v>
      </c>
      <c r="J19" s="5">
        <f t="shared" si="2"/>
        <v>39539</v>
      </c>
      <c r="K19" s="6">
        <f t="shared" si="3"/>
        <v>6.3466284256387784E-2</v>
      </c>
      <c r="L19" s="6">
        <f t="shared" si="4"/>
        <v>8.8337000943099708E-2</v>
      </c>
      <c r="M19" s="6">
        <f t="shared" si="5"/>
        <v>-8.4745762711864403E-2</v>
      </c>
      <c r="N19" s="6">
        <f t="shared" si="6"/>
        <v>-0.24495238095238092</v>
      </c>
      <c r="O19" s="6">
        <f t="shared" si="7"/>
        <v>-0.24690885914595284</v>
      </c>
      <c r="P19" s="6">
        <f t="shared" si="8"/>
        <v>-1.5835929387331471E-2</v>
      </c>
      <c r="Q19" s="6">
        <f t="shared" si="9"/>
        <v>0.12205607476635527</v>
      </c>
      <c r="R19" s="6">
        <f t="shared" si="10"/>
        <v>0.10277957336780852</v>
      </c>
      <c r="T19" s="5"/>
    </row>
    <row r="20" spans="1:20">
      <c r="A20" s="5">
        <v>39510</v>
      </c>
      <c r="B20">
        <v>3472.71</v>
      </c>
      <c r="C20">
        <v>31.81</v>
      </c>
      <c r="D20">
        <v>35.4</v>
      </c>
      <c r="E20">
        <v>52.5</v>
      </c>
      <c r="F20">
        <v>78.45</v>
      </c>
      <c r="G20">
        <v>38.520000000000003</v>
      </c>
      <c r="H20">
        <v>53.5</v>
      </c>
      <c r="I20">
        <v>15.47</v>
      </c>
      <c r="J20" s="5">
        <f t="shared" si="2"/>
        <v>39510</v>
      </c>
      <c r="K20" s="6">
        <f t="shared" si="3"/>
        <v>-0.20140782883450536</v>
      </c>
      <c r="L20" s="6">
        <f t="shared" si="4"/>
        <v>6.3271116735210686E-3</v>
      </c>
      <c r="M20" s="6">
        <f t="shared" si="5"/>
        <v>-0.15974365060526952</v>
      </c>
      <c r="N20" s="6">
        <f t="shared" si="6"/>
        <v>-0.16481069042316254</v>
      </c>
      <c r="O20" s="6">
        <f t="shared" si="7"/>
        <v>-0.25299942868025127</v>
      </c>
      <c r="P20" s="6">
        <f t="shared" si="8"/>
        <v>-0.29643835616438352</v>
      </c>
      <c r="Q20" s="6">
        <f t="shared" si="9"/>
        <v>-0.19669669669669665</v>
      </c>
      <c r="R20" s="6">
        <f t="shared" si="10"/>
        <v>-0.2636839600190386</v>
      </c>
      <c r="T20" s="5"/>
    </row>
    <row r="21" spans="1:20">
      <c r="A21" s="5">
        <v>39479</v>
      </c>
      <c r="B21">
        <v>4348.54</v>
      </c>
      <c r="C21">
        <v>31.61</v>
      </c>
      <c r="D21">
        <v>42.13</v>
      </c>
      <c r="E21">
        <v>62.86</v>
      </c>
      <c r="F21">
        <v>105.02</v>
      </c>
      <c r="G21">
        <v>54.75</v>
      </c>
      <c r="H21">
        <v>66.599999999999994</v>
      </c>
      <c r="I21">
        <v>21.01</v>
      </c>
      <c r="J21" s="5">
        <f t="shared" si="2"/>
        <v>39479</v>
      </c>
      <c r="K21" s="6">
        <f t="shared" si="3"/>
        <v>-7.9504675604954445E-3</v>
      </c>
      <c r="L21" s="6">
        <f t="shared" si="4"/>
        <v>-1.7101990049751103E-2</v>
      </c>
      <c r="M21" s="6">
        <f t="shared" si="5"/>
        <v>-8.4130434782608621E-2</v>
      </c>
      <c r="N21" s="6">
        <f t="shared" si="6"/>
        <v>-7.7216676453317756E-2</v>
      </c>
      <c r="O21" s="6">
        <f t="shared" si="7"/>
        <v>-3.5107695227251101E-3</v>
      </c>
      <c r="P21" s="6">
        <f t="shared" si="8"/>
        <v>4.365230651925267E-2</v>
      </c>
      <c r="Q21" s="6">
        <f t="shared" si="9"/>
        <v>-2.2026431718061623E-2</v>
      </c>
      <c r="R21" s="6">
        <f t="shared" si="10"/>
        <v>4.7824007651842138E-3</v>
      </c>
      <c r="T21" s="5"/>
    </row>
    <row r="22" spans="1:20">
      <c r="A22" s="5">
        <v>39449</v>
      </c>
      <c r="B22">
        <v>4383.3900000000003</v>
      </c>
      <c r="C22">
        <v>32.159999999999997</v>
      </c>
      <c r="D22">
        <v>46</v>
      </c>
      <c r="E22">
        <v>68.12</v>
      </c>
      <c r="F22">
        <v>105.39</v>
      </c>
      <c r="G22">
        <v>52.46</v>
      </c>
      <c r="H22">
        <v>68.099999999999994</v>
      </c>
      <c r="I22">
        <v>20.91</v>
      </c>
      <c r="J22" s="5">
        <f t="shared" si="2"/>
        <v>39449</v>
      </c>
      <c r="K22" s="6">
        <f t="shared" si="3"/>
        <v>-0.16690297174222091</v>
      </c>
      <c r="L22" s="6">
        <f t="shared" si="4"/>
        <v>-0.17938249553457519</v>
      </c>
      <c r="M22" s="6">
        <f t="shared" si="5"/>
        <v>-0.12878787878787878</v>
      </c>
      <c r="N22" s="6">
        <f t="shared" si="6"/>
        <v>-0.23692169821888642</v>
      </c>
      <c r="O22" s="6">
        <f t="shared" si="7"/>
        <v>-6.8992932862190881E-2</v>
      </c>
      <c r="P22" s="6">
        <f t="shared" si="8"/>
        <v>-7.3308602720367433E-2</v>
      </c>
      <c r="Q22" s="6">
        <f t="shared" si="9"/>
        <v>-6.481735786871734E-2</v>
      </c>
      <c r="R22" s="6">
        <f t="shared" si="10"/>
        <v>-0.11772151898734173</v>
      </c>
      <c r="T22" s="5"/>
    </row>
    <row r="23" spans="1:20">
      <c r="A23" s="5">
        <v>39419</v>
      </c>
      <c r="B23">
        <v>5261.56</v>
      </c>
      <c r="C23">
        <v>39.19</v>
      </c>
      <c r="D23">
        <v>52.8</v>
      </c>
      <c r="E23">
        <v>89.27</v>
      </c>
      <c r="F23">
        <v>113.2</v>
      </c>
      <c r="G23">
        <v>56.61</v>
      </c>
      <c r="H23">
        <v>72.819999999999993</v>
      </c>
      <c r="I23">
        <v>23.7</v>
      </c>
      <c r="J23" s="5">
        <f t="shared" si="2"/>
        <v>39419</v>
      </c>
      <c r="K23" s="6">
        <f t="shared" si="3"/>
        <v>8.0007717918296972E-2</v>
      </c>
      <c r="L23" s="6">
        <f t="shared" si="4"/>
        <v>9.7912909044060026E-3</v>
      </c>
      <c r="M23" s="6">
        <f t="shared" si="5"/>
        <v>1.7537097706687099E-2</v>
      </c>
      <c r="N23" s="6">
        <f t="shared" si="6"/>
        <v>6.4131600905948272E-2</v>
      </c>
      <c r="O23" s="6">
        <f t="shared" si="7"/>
        <v>0.34649696681336994</v>
      </c>
      <c r="P23" s="6">
        <f t="shared" si="8"/>
        <v>0.29809676679660635</v>
      </c>
      <c r="Q23" s="6">
        <f t="shared" si="9"/>
        <v>0.12411238036430983</v>
      </c>
      <c r="R23" s="6">
        <f t="shared" si="10"/>
        <v>0.12109744560075675</v>
      </c>
      <c r="T23" s="5"/>
    </row>
    <row r="24" spans="1:20">
      <c r="A24" s="5">
        <v>39387</v>
      </c>
      <c r="B24">
        <v>4871.78</v>
      </c>
      <c r="C24">
        <v>38.81</v>
      </c>
      <c r="D24">
        <v>51.89</v>
      </c>
      <c r="E24">
        <v>83.89</v>
      </c>
      <c r="F24">
        <v>84.07</v>
      </c>
      <c r="G24">
        <v>43.61</v>
      </c>
      <c r="H24">
        <v>64.78</v>
      </c>
      <c r="I24">
        <v>21.14</v>
      </c>
      <c r="J24" s="5">
        <f t="shared" si="2"/>
        <v>39387</v>
      </c>
      <c r="K24" s="6">
        <f t="shared" si="3"/>
        <v>-0.1818693249277471</v>
      </c>
      <c r="L24" s="6">
        <f t="shared" si="4"/>
        <v>-0.13678825622775792</v>
      </c>
      <c r="M24" s="6">
        <f t="shared" si="5"/>
        <v>-0.11736689913250553</v>
      </c>
      <c r="N24" s="6">
        <f t="shared" si="6"/>
        <v>-0.20806192768809595</v>
      </c>
      <c r="O24" s="6">
        <f t="shared" si="7"/>
        <v>-0.32657801986542778</v>
      </c>
      <c r="P24" s="6">
        <f t="shared" si="8"/>
        <v>-0.3123620309050773</v>
      </c>
      <c r="Q24" s="6">
        <f t="shared" si="9"/>
        <v>-0.20951799877974375</v>
      </c>
      <c r="R24" s="6">
        <f t="shared" si="10"/>
        <v>-0.25668073136427572</v>
      </c>
      <c r="T24" s="5"/>
    </row>
    <row r="25" spans="1:20">
      <c r="A25" s="5">
        <v>39363</v>
      </c>
      <c r="B25">
        <v>5954.77</v>
      </c>
      <c r="C25">
        <v>44.96</v>
      </c>
      <c r="D25">
        <v>58.79</v>
      </c>
      <c r="E25">
        <v>105.93</v>
      </c>
      <c r="F25">
        <v>124.84</v>
      </c>
      <c r="G25">
        <v>63.42</v>
      </c>
      <c r="H25">
        <v>81.95</v>
      </c>
      <c r="I25">
        <v>28.44</v>
      </c>
      <c r="J25" s="5">
        <f t="shared" si="2"/>
        <v>39363</v>
      </c>
      <c r="K25" s="6">
        <f t="shared" si="3"/>
        <v>7.2487077427372482E-2</v>
      </c>
      <c r="L25" s="6">
        <f t="shared" si="4"/>
        <v>0.18816067653276947</v>
      </c>
      <c r="M25" s="6">
        <f t="shared" si="5"/>
        <v>0.11980952380952381</v>
      </c>
      <c r="N25" s="6">
        <f t="shared" si="6"/>
        <v>9.533657326026268E-2</v>
      </c>
      <c r="O25" s="6">
        <f t="shared" si="7"/>
        <v>-0.10406200660255494</v>
      </c>
      <c r="P25" s="6">
        <f t="shared" si="8"/>
        <v>0.25187524674299255</v>
      </c>
      <c r="Q25" s="6">
        <f t="shared" si="9"/>
        <v>-1.8797892720306408E-2</v>
      </c>
      <c r="R25" s="6">
        <f t="shared" si="10"/>
        <v>5.2164261931187506E-2</v>
      </c>
      <c r="T25" s="5"/>
    </row>
    <row r="26" spans="1:20">
      <c r="A26" s="5">
        <v>39328</v>
      </c>
      <c r="B26">
        <v>5552.3</v>
      </c>
      <c r="C26">
        <v>37.840000000000003</v>
      </c>
      <c r="D26">
        <v>52.5</v>
      </c>
      <c r="E26">
        <v>96.71</v>
      </c>
      <c r="F26">
        <v>139.34</v>
      </c>
      <c r="G26">
        <v>50.66</v>
      </c>
      <c r="H26">
        <v>83.52</v>
      </c>
      <c r="I26">
        <v>27.03</v>
      </c>
      <c r="J26" s="5">
        <f t="shared" si="2"/>
        <v>39328</v>
      </c>
      <c r="K26" s="6">
        <f t="shared" si="3"/>
        <v>6.3897463607743621E-2</v>
      </c>
      <c r="L26" s="6">
        <f t="shared" si="4"/>
        <v>6.382978723404209E-3</v>
      </c>
      <c r="M26" s="6">
        <f t="shared" si="5"/>
        <v>-4.5454545454545414E-2</v>
      </c>
      <c r="N26" s="6">
        <f t="shared" si="6"/>
        <v>8.6751320373075647E-2</v>
      </c>
      <c r="O26" s="6">
        <f t="shared" si="7"/>
        <v>0.30823396864144215</v>
      </c>
      <c r="P26" s="6">
        <f t="shared" si="8"/>
        <v>-2.2196487164640177E-2</v>
      </c>
      <c r="Q26" s="6">
        <f t="shared" si="9"/>
        <v>0.27161997563946394</v>
      </c>
      <c r="R26" s="6">
        <f t="shared" si="10"/>
        <v>-9.7194388777555152E-2</v>
      </c>
      <c r="T26" s="5"/>
    </row>
    <row r="27" spans="1:20">
      <c r="A27" s="5">
        <v>39295</v>
      </c>
      <c r="B27">
        <v>5218.83</v>
      </c>
      <c r="C27">
        <v>37.6</v>
      </c>
      <c r="D27">
        <v>55</v>
      </c>
      <c r="E27">
        <v>88.99</v>
      </c>
      <c r="F27">
        <v>106.51</v>
      </c>
      <c r="G27">
        <v>51.81</v>
      </c>
      <c r="H27">
        <v>65.680000000000007</v>
      </c>
      <c r="I27">
        <v>29.94</v>
      </c>
      <c r="J27" s="5">
        <f t="shared" si="2"/>
        <v>39295</v>
      </c>
      <c r="K27" s="6">
        <f t="shared" si="3"/>
        <v>0.16725452524362394</v>
      </c>
      <c r="L27" s="6">
        <f t="shared" si="4"/>
        <v>0.27544097693351421</v>
      </c>
      <c r="M27" s="6">
        <f t="shared" si="5"/>
        <v>0.36645962732919246</v>
      </c>
      <c r="N27" s="6">
        <f t="shared" si="6"/>
        <v>0.35593478592107264</v>
      </c>
      <c r="O27" s="6">
        <f t="shared" si="7"/>
        <v>0.58733233979135635</v>
      </c>
      <c r="P27" s="6">
        <f t="shared" si="8"/>
        <v>0.14547866460313963</v>
      </c>
      <c r="Q27" s="6">
        <f t="shared" si="9"/>
        <v>0.26453600308047776</v>
      </c>
      <c r="R27" s="6">
        <f t="shared" si="10"/>
        <v>3.2769920662297336E-2</v>
      </c>
      <c r="T27" s="5"/>
    </row>
    <row r="28" spans="1:20">
      <c r="A28" s="5">
        <v>39265</v>
      </c>
      <c r="B28">
        <v>4471.03</v>
      </c>
      <c r="C28">
        <v>29.48</v>
      </c>
      <c r="D28">
        <v>40.25</v>
      </c>
      <c r="E28">
        <v>65.63</v>
      </c>
      <c r="F28">
        <v>67.099999999999994</v>
      </c>
      <c r="G28">
        <v>45.23</v>
      </c>
      <c r="H28">
        <v>51.94</v>
      </c>
      <c r="I28">
        <v>28.99</v>
      </c>
      <c r="J28" s="5">
        <f t="shared" si="2"/>
        <v>39265</v>
      </c>
      <c r="K28" s="6">
        <f t="shared" si="3"/>
        <v>0.17021226476823625</v>
      </c>
      <c r="L28" s="6">
        <f t="shared" si="4"/>
        <v>0.21868540719305485</v>
      </c>
      <c r="M28" s="6">
        <f t="shared" si="5"/>
        <v>0.1000273298715495</v>
      </c>
      <c r="N28" s="6">
        <f t="shared" si="6"/>
        <v>0.23900320936379083</v>
      </c>
      <c r="O28" s="6">
        <f t="shared" si="7"/>
        <v>0.44580909286791637</v>
      </c>
      <c r="P28" s="6">
        <f t="shared" si="8"/>
        <v>3.0530872636135742E-2</v>
      </c>
      <c r="Q28" s="6">
        <f t="shared" si="9"/>
        <v>-0.11906377204884677</v>
      </c>
      <c r="R28" s="6">
        <f t="shared" si="10"/>
        <v>0.12757681835861523</v>
      </c>
      <c r="T28" s="5"/>
    </row>
    <row r="29" spans="1:20">
      <c r="A29" s="5">
        <v>39237</v>
      </c>
      <c r="B29">
        <v>3820.7</v>
      </c>
      <c r="C29">
        <v>24.19</v>
      </c>
      <c r="D29">
        <v>36.590000000000003</v>
      </c>
      <c r="E29">
        <v>52.97</v>
      </c>
      <c r="F29">
        <v>46.41</v>
      </c>
      <c r="G29">
        <v>43.89</v>
      </c>
      <c r="H29">
        <v>58.96</v>
      </c>
      <c r="I29">
        <v>25.71</v>
      </c>
      <c r="J29" s="5">
        <f t="shared" si="2"/>
        <v>39237</v>
      </c>
      <c r="K29" s="6">
        <f t="shared" si="3"/>
        <v>-7.0310123733164587E-2</v>
      </c>
      <c r="L29" s="6">
        <f t="shared" si="4"/>
        <v>0.13196069255966303</v>
      </c>
      <c r="M29" s="6">
        <f t="shared" si="5"/>
        <v>8.3827014218009754E-2</v>
      </c>
      <c r="N29" s="6">
        <f t="shared" si="6"/>
        <v>-2.052514792899407E-2</v>
      </c>
      <c r="O29" s="6">
        <f t="shared" si="7"/>
        <v>0.12101449275362319</v>
      </c>
      <c r="P29" s="6">
        <f t="shared" si="8"/>
        <v>0.24616695059625227</v>
      </c>
      <c r="Q29" s="6">
        <f t="shared" si="9"/>
        <v>7.4931631722880532E-2</v>
      </c>
      <c r="R29" s="6">
        <f t="shared" si="10"/>
        <v>-0.15952925792742723</v>
      </c>
      <c r="T29" s="5"/>
    </row>
    <row r="30" spans="1:20">
      <c r="A30" s="5">
        <v>39210</v>
      </c>
      <c r="B30">
        <v>4109.6499999999996</v>
      </c>
      <c r="C30">
        <v>21.37</v>
      </c>
      <c r="D30">
        <v>33.76</v>
      </c>
      <c r="E30">
        <v>54.08</v>
      </c>
      <c r="F30">
        <v>41.4</v>
      </c>
      <c r="G30">
        <v>35.22</v>
      </c>
      <c r="H30">
        <v>54.85</v>
      </c>
      <c r="I30">
        <v>30.59</v>
      </c>
      <c r="J30" s="5">
        <f t="shared" si="2"/>
        <v>39210</v>
      </c>
      <c r="K30" s="6">
        <f t="shared" si="3"/>
        <v>6.9867517774069521E-2</v>
      </c>
      <c r="L30" s="6">
        <f t="shared" si="4"/>
        <v>0.11534446764091855</v>
      </c>
      <c r="M30" s="6">
        <f t="shared" si="5"/>
        <v>0.2550185873605948</v>
      </c>
      <c r="N30" s="6">
        <f t="shared" si="6"/>
        <v>-8.1209650016989432E-2</v>
      </c>
      <c r="O30" s="6">
        <f t="shared" si="7"/>
        <v>-8.7301587301587324E-2</v>
      </c>
      <c r="P30" s="6">
        <f t="shared" si="8"/>
        <v>0.14723127035830608</v>
      </c>
      <c r="Q30" s="6">
        <f t="shared" si="9"/>
        <v>0.36002975452516739</v>
      </c>
      <c r="R30" s="6">
        <f t="shared" si="10"/>
        <v>0.15129845690628518</v>
      </c>
      <c r="T30" s="5"/>
    </row>
    <row r="31" spans="1:20">
      <c r="A31" s="5">
        <v>39174</v>
      </c>
      <c r="B31">
        <v>3841.27</v>
      </c>
      <c r="C31">
        <v>19.16</v>
      </c>
      <c r="D31">
        <v>26.9</v>
      </c>
      <c r="E31">
        <v>58.86</v>
      </c>
      <c r="F31">
        <v>45.36</v>
      </c>
      <c r="G31">
        <v>30.7</v>
      </c>
      <c r="H31">
        <v>40.33</v>
      </c>
      <c r="I31">
        <v>26.57</v>
      </c>
      <c r="J31" s="5">
        <f t="shared" si="2"/>
        <v>39174</v>
      </c>
      <c r="K31" s="6">
        <f t="shared" si="3"/>
        <v>0.20643659821983795</v>
      </c>
      <c r="L31" s="6">
        <f t="shared" si="4"/>
        <v>0.12046783625730995</v>
      </c>
      <c r="M31" s="6">
        <f t="shared" si="5"/>
        <v>6.7365269461077126E-3</v>
      </c>
      <c r="N31" s="6">
        <f t="shared" si="6"/>
        <v>0.37266791044776104</v>
      </c>
      <c r="O31" s="6">
        <f t="shared" si="7"/>
        <v>0.42956192877403088</v>
      </c>
      <c r="P31" s="6">
        <f t="shared" si="8"/>
        <v>-0.23517688091679123</v>
      </c>
      <c r="Q31" s="6">
        <f t="shared" si="9"/>
        <v>0.22658150851581493</v>
      </c>
      <c r="R31" s="6">
        <f t="shared" si="10"/>
        <v>0.78202548625083845</v>
      </c>
      <c r="T31" s="5"/>
    </row>
    <row r="32" spans="1:20">
      <c r="A32" s="5">
        <v>39142</v>
      </c>
      <c r="B32">
        <v>3183.98</v>
      </c>
      <c r="C32">
        <v>17.100000000000001</v>
      </c>
      <c r="D32">
        <v>26.72</v>
      </c>
      <c r="E32">
        <v>42.88</v>
      </c>
      <c r="F32">
        <v>31.73</v>
      </c>
      <c r="G32">
        <v>40.14</v>
      </c>
      <c r="H32">
        <v>32.880000000000003</v>
      </c>
      <c r="I32">
        <v>14.91</v>
      </c>
      <c r="J32" s="5">
        <f t="shared" si="2"/>
        <v>39142</v>
      </c>
      <c r="K32" s="6">
        <f t="shared" si="3"/>
        <v>0.10513802163779418</v>
      </c>
      <c r="L32" s="6">
        <f t="shared" si="4"/>
        <v>8.0227416298168208E-2</v>
      </c>
      <c r="M32" s="6">
        <f t="shared" si="5"/>
        <v>0.19713261648745517</v>
      </c>
      <c r="N32" s="6">
        <f t="shared" si="6"/>
        <v>0.15954570037858318</v>
      </c>
      <c r="O32" s="6">
        <f t="shared" si="7"/>
        <v>-2.8772574227119763E-2</v>
      </c>
      <c r="P32" s="6">
        <f t="shared" si="8"/>
        <v>0.1788546255506609</v>
      </c>
      <c r="Q32" s="6">
        <f t="shared" si="9"/>
        <v>0.13614374568071885</v>
      </c>
      <c r="R32" s="6">
        <f t="shared" si="10"/>
        <v>0.12358703843255459</v>
      </c>
      <c r="T32" s="5"/>
    </row>
    <row r="33" spans="1:20">
      <c r="A33" s="5">
        <v>39114</v>
      </c>
      <c r="B33">
        <v>2881.07</v>
      </c>
      <c r="C33">
        <v>15.83</v>
      </c>
      <c r="D33">
        <v>22.32</v>
      </c>
      <c r="E33">
        <v>36.979999999999997</v>
      </c>
      <c r="F33">
        <v>32.67</v>
      </c>
      <c r="G33">
        <v>34.049999999999997</v>
      </c>
      <c r="H33">
        <v>28.94</v>
      </c>
      <c r="I33">
        <v>13.27</v>
      </c>
      <c r="J33" s="5">
        <f t="shared" si="2"/>
        <v>39114</v>
      </c>
      <c r="K33" s="6">
        <f t="shared" si="3"/>
        <v>3.4001715518262365E-2</v>
      </c>
      <c r="L33" s="6">
        <f t="shared" si="4"/>
        <v>-6.2759029011249301E-2</v>
      </c>
      <c r="M33" s="6">
        <f t="shared" si="5"/>
        <v>-0.10684273709483783</v>
      </c>
      <c r="N33" s="6">
        <f t="shared" si="6"/>
        <v>6.1423650975889643E-2</v>
      </c>
      <c r="O33" s="6">
        <f t="shared" si="7"/>
        <v>0.6229508196721314</v>
      </c>
      <c r="P33" s="6">
        <f t="shared" si="8"/>
        <v>-4.2194092827004259E-2</v>
      </c>
      <c r="Q33" s="6">
        <f t="shared" si="9"/>
        <v>-0.10623841877702289</v>
      </c>
      <c r="R33" s="6">
        <f t="shared" si="10"/>
        <v>0.27842003853564523</v>
      </c>
      <c r="T33" s="5"/>
    </row>
    <row r="34" spans="1:20">
      <c r="A34" s="5">
        <v>39086</v>
      </c>
      <c r="B34">
        <v>2786.33</v>
      </c>
      <c r="C34">
        <v>16.89</v>
      </c>
      <c r="D34">
        <v>24.99</v>
      </c>
      <c r="E34">
        <v>34.840000000000003</v>
      </c>
      <c r="F34">
        <v>20.13</v>
      </c>
      <c r="G34">
        <v>35.549999999999997</v>
      </c>
      <c r="H34">
        <v>32.380000000000003</v>
      </c>
      <c r="I34">
        <v>10.38</v>
      </c>
      <c r="J34" s="5">
        <f t="shared" si="2"/>
        <v>39086</v>
      </c>
      <c r="K34" s="6">
        <f t="shared" si="3"/>
        <v>4.1435710361170219E-2</v>
      </c>
      <c r="L34" s="6">
        <f t="shared" si="4"/>
        <v>4.906832298136643E-2</v>
      </c>
      <c r="M34" s="6">
        <f t="shared" si="5"/>
        <v>0.17268887846081649</v>
      </c>
      <c r="N34" s="6">
        <f t="shared" si="6"/>
        <v>0.27665811652620032</v>
      </c>
      <c r="O34" s="6">
        <f t="shared" si="7"/>
        <v>8.1095596133190062E-2</v>
      </c>
      <c r="P34" s="6">
        <f t="shared" si="8"/>
        <v>0.11827618748033975</v>
      </c>
      <c r="Q34" s="6">
        <f t="shared" si="9"/>
        <v>8.3305453328872625E-2</v>
      </c>
      <c r="R34" s="6">
        <f t="shared" si="10"/>
        <v>0.22985781990521348</v>
      </c>
      <c r="T34" s="5"/>
    </row>
    <row r="35" spans="1:20">
      <c r="A35" s="5">
        <v>39052</v>
      </c>
      <c r="B35">
        <v>2675.47</v>
      </c>
      <c r="C35">
        <v>16.100000000000001</v>
      </c>
      <c r="D35">
        <v>21.31</v>
      </c>
      <c r="E35">
        <v>27.29</v>
      </c>
      <c r="F35">
        <v>18.62</v>
      </c>
      <c r="G35">
        <v>31.79</v>
      </c>
      <c r="H35">
        <v>29.89</v>
      </c>
      <c r="I35">
        <v>8.44</v>
      </c>
      <c r="J35" s="5">
        <f t="shared" si="2"/>
        <v>39052</v>
      </c>
      <c r="K35" s="6">
        <f t="shared" si="3"/>
        <v>0.27446422361846134</v>
      </c>
      <c r="L35" s="6">
        <f t="shared" si="4"/>
        <v>0.24903025601241269</v>
      </c>
      <c r="M35" s="6">
        <f t="shared" si="5"/>
        <v>0.26619132501485443</v>
      </c>
      <c r="N35" s="6">
        <f t="shared" si="6"/>
        <v>0.46484165324745041</v>
      </c>
      <c r="O35" s="6">
        <f t="shared" si="7"/>
        <v>-9.347614410905547E-2</v>
      </c>
      <c r="P35" s="6">
        <f t="shared" si="8"/>
        <v>0.51669847328244267</v>
      </c>
      <c r="Q35" s="6">
        <f t="shared" si="9"/>
        <v>0.15360864531069085</v>
      </c>
      <c r="R35" s="6">
        <f t="shared" si="10"/>
        <v>0.36129032258064497</v>
      </c>
      <c r="T35" s="5"/>
    </row>
    <row r="36" spans="1:20">
      <c r="A36" s="5">
        <v>39022</v>
      </c>
      <c r="B36">
        <v>2099.29</v>
      </c>
      <c r="C36">
        <v>12.89</v>
      </c>
      <c r="D36">
        <v>16.829999999999998</v>
      </c>
      <c r="E36">
        <v>18.63</v>
      </c>
      <c r="F36">
        <v>20.54</v>
      </c>
      <c r="G36">
        <v>20.96</v>
      </c>
      <c r="H36">
        <v>25.91</v>
      </c>
      <c r="I36">
        <v>6.2</v>
      </c>
      <c r="J36" s="5">
        <f t="shared" si="2"/>
        <v>39022</v>
      </c>
      <c r="K36" s="6">
        <f t="shared" si="3"/>
        <v>0.14216617065381199</v>
      </c>
      <c r="L36" s="6">
        <f t="shared" si="4"/>
        <v>0.2587890625</v>
      </c>
      <c r="M36" s="6">
        <f t="shared" si="5"/>
        <v>0.2038626609442058</v>
      </c>
      <c r="N36" s="6">
        <f t="shared" si="6"/>
        <v>0.26993865030674846</v>
      </c>
      <c r="O36" s="6">
        <f t="shared" si="7"/>
        <v>0.30744748567791214</v>
      </c>
      <c r="P36" s="6">
        <f t="shared" si="8"/>
        <v>0.11311736590547006</v>
      </c>
      <c r="Q36" s="6">
        <f t="shared" si="9"/>
        <v>0.4362527716186253</v>
      </c>
      <c r="R36" s="6">
        <f t="shared" si="10"/>
        <v>0.10912343470483021</v>
      </c>
      <c r="T36" s="5"/>
    </row>
    <row r="37" spans="1:20">
      <c r="A37" s="5">
        <v>38999</v>
      </c>
      <c r="B37">
        <v>1837.99</v>
      </c>
      <c r="C37">
        <v>10.24</v>
      </c>
      <c r="D37">
        <v>13.98</v>
      </c>
      <c r="E37">
        <v>14.67</v>
      </c>
      <c r="F37">
        <v>15.71</v>
      </c>
      <c r="G37">
        <v>18.829999999999998</v>
      </c>
      <c r="H37">
        <v>18.04</v>
      </c>
      <c r="I37">
        <v>5.59</v>
      </c>
      <c r="J37" s="5">
        <f t="shared" si="2"/>
        <v>38999</v>
      </c>
      <c r="K37" s="6">
        <f t="shared" si="3"/>
        <v>4.8829618470457969E-2</v>
      </c>
      <c r="L37" s="6">
        <f t="shared" si="4"/>
        <v>4.7034764826175968E-2</v>
      </c>
      <c r="M37" s="6">
        <f t="shared" si="5"/>
        <v>0.31638418079096065</v>
      </c>
      <c r="N37" s="6">
        <f t="shared" si="6"/>
        <v>-1.6756032171581725E-2</v>
      </c>
      <c r="O37" s="6">
        <f t="shared" si="7"/>
        <v>-8.7158628704241736E-2</v>
      </c>
      <c r="P37" s="6">
        <f t="shared" si="8"/>
        <v>0.17101990049751237</v>
      </c>
      <c r="Q37" s="6">
        <f t="shared" si="9"/>
        <v>0.16839378238341962</v>
      </c>
      <c r="R37" s="6">
        <f t="shared" si="10"/>
        <v>2.9465930018416131E-2</v>
      </c>
      <c r="T37" s="5"/>
    </row>
    <row r="38" spans="1:20">
      <c r="A38" s="5">
        <v>38961</v>
      </c>
      <c r="B38">
        <v>1752.42</v>
      </c>
      <c r="C38">
        <v>9.7799999999999994</v>
      </c>
      <c r="D38">
        <v>10.62</v>
      </c>
      <c r="E38">
        <v>14.92</v>
      </c>
      <c r="F38">
        <v>17.21</v>
      </c>
      <c r="G38">
        <v>16.079999999999998</v>
      </c>
      <c r="H38">
        <v>15.44</v>
      </c>
      <c r="I38">
        <v>5.43</v>
      </c>
      <c r="J38" s="5">
        <f t="shared" si="2"/>
        <v>38961</v>
      </c>
      <c r="K38" s="6">
        <f t="shared" si="3"/>
        <v>5.6540298075531847E-2</v>
      </c>
      <c r="L38" s="6">
        <f t="shared" si="4"/>
        <v>0.18401937046004835</v>
      </c>
      <c r="M38" s="6">
        <f t="shared" si="5"/>
        <v>8.0366225839267447E-2</v>
      </c>
      <c r="N38" s="6">
        <f t="shared" si="6"/>
        <v>7.8814172089660239E-2</v>
      </c>
      <c r="O38" s="6">
        <f t="shared" si="7"/>
        <v>-0.112429087158329</v>
      </c>
      <c r="P38" s="6">
        <f t="shared" si="8"/>
        <v>0.28639999999999977</v>
      </c>
      <c r="Q38" s="6">
        <f t="shared" si="9"/>
        <v>7.7459874389392835E-2</v>
      </c>
      <c r="R38" s="6">
        <f t="shared" si="10"/>
        <v>-1.8382352941177516E-3</v>
      </c>
      <c r="T38" s="5"/>
    </row>
    <row r="39" spans="1:20">
      <c r="A39" s="5">
        <v>38930</v>
      </c>
      <c r="B39">
        <v>1658.64</v>
      </c>
      <c r="C39">
        <v>8.26</v>
      </c>
      <c r="D39">
        <v>9.83</v>
      </c>
      <c r="E39">
        <v>13.83</v>
      </c>
      <c r="F39">
        <v>19.39</v>
      </c>
      <c r="G39">
        <v>12.5</v>
      </c>
      <c r="H39">
        <v>14.33</v>
      </c>
      <c r="I39">
        <v>5.44</v>
      </c>
      <c r="J39" s="5">
        <f t="shared" si="2"/>
        <v>38930</v>
      </c>
      <c r="K39" s="6">
        <f t="shared" si="3"/>
        <v>2.8467257383443023E-2</v>
      </c>
      <c r="L39" s="6">
        <f t="shared" si="4"/>
        <v>0.16174402250351605</v>
      </c>
      <c r="M39" s="6">
        <f t="shared" si="5"/>
        <v>0.11704545454545445</v>
      </c>
      <c r="N39" s="6">
        <f t="shared" si="6"/>
        <v>3.6731634182908479E-2</v>
      </c>
      <c r="O39" s="6">
        <f t="shared" si="7"/>
        <v>-1.723264064875818E-2</v>
      </c>
      <c r="P39" s="6">
        <f t="shared" si="8"/>
        <v>9.3613298337707818E-2</v>
      </c>
      <c r="Q39" s="6">
        <f t="shared" si="9"/>
        <v>0.12304075235109724</v>
      </c>
      <c r="R39" s="6">
        <f t="shared" si="10"/>
        <v>4.0152963671128195E-2</v>
      </c>
      <c r="T39" s="5"/>
    </row>
    <row r="40" spans="1:20">
      <c r="A40" s="5">
        <v>38901</v>
      </c>
      <c r="B40">
        <v>1612.73</v>
      </c>
      <c r="C40">
        <v>7.11</v>
      </c>
      <c r="D40">
        <v>8.8000000000000007</v>
      </c>
      <c r="E40">
        <v>13.34</v>
      </c>
      <c r="F40">
        <v>19.73</v>
      </c>
      <c r="G40">
        <v>11.43</v>
      </c>
      <c r="H40">
        <v>12.76</v>
      </c>
      <c r="I40">
        <v>5.23</v>
      </c>
      <c r="J40" s="5">
        <f t="shared" si="2"/>
        <v>38901</v>
      </c>
      <c r="K40" s="6">
        <f t="shared" si="3"/>
        <v>-3.55696951937855E-2</v>
      </c>
      <c r="L40" s="6">
        <f t="shared" si="4"/>
        <v>-4.435483870967738E-2</v>
      </c>
      <c r="M40" s="6">
        <f t="shared" si="5"/>
        <v>-0.1120080726538849</v>
      </c>
      <c r="N40" s="6">
        <f t="shared" si="6"/>
        <v>-0.14923469387755106</v>
      </c>
      <c r="O40" s="6">
        <f t="shared" si="7"/>
        <v>6.0752688172043046E-2</v>
      </c>
      <c r="P40" s="6">
        <f t="shared" si="8"/>
        <v>-0.19450317124735728</v>
      </c>
      <c r="Q40" s="6">
        <f t="shared" si="9"/>
        <v>-7.1324599708879166E-2</v>
      </c>
      <c r="R40" s="6">
        <f t="shared" si="10"/>
        <v>-0.13410596026490063</v>
      </c>
      <c r="T40" s="5"/>
    </row>
    <row r="41" spans="1:20">
      <c r="A41" s="5">
        <v>38869</v>
      </c>
      <c r="B41">
        <v>1672.21</v>
      </c>
      <c r="C41">
        <v>7.44</v>
      </c>
      <c r="D41">
        <v>9.91</v>
      </c>
      <c r="E41">
        <v>15.68</v>
      </c>
      <c r="F41">
        <v>18.600000000000001</v>
      </c>
      <c r="G41">
        <v>14.19</v>
      </c>
      <c r="H41">
        <v>13.74</v>
      </c>
      <c r="I41">
        <v>6.04</v>
      </c>
      <c r="J41" s="5">
        <f t="shared" si="2"/>
        <v>38869</v>
      </c>
      <c r="K41" s="6">
        <f t="shared" si="3"/>
        <v>1.8832632669225635E-2</v>
      </c>
      <c r="L41" s="6">
        <f t="shared" si="4"/>
        <v>7.8260869565217384E-2</v>
      </c>
      <c r="M41" s="6">
        <f t="shared" si="5"/>
        <v>-6.0180541624874628E-3</v>
      </c>
      <c r="N41" s="6">
        <f t="shared" si="6"/>
        <v>3.9787798408488007E-2</v>
      </c>
      <c r="O41" s="6">
        <f t="shared" si="7"/>
        <v>-0.34322033898305082</v>
      </c>
      <c r="P41" s="6">
        <f t="shared" si="8"/>
        <v>0.3114602587800368</v>
      </c>
      <c r="Q41" s="6">
        <f t="shared" si="9"/>
        <v>-2.6912181303116123E-2</v>
      </c>
      <c r="R41" s="6">
        <f t="shared" si="10"/>
        <v>4.991680532445919E-3</v>
      </c>
      <c r="T41" s="5"/>
    </row>
    <row r="42" spans="1:20">
      <c r="A42" s="5">
        <v>38838</v>
      </c>
      <c r="B42">
        <v>1641.3</v>
      </c>
      <c r="C42">
        <v>6.9</v>
      </c>
      <c r="D42">
        <v>9.9700000000000006</v>
      </c>
      <c r="E42">
        <v>15.08</v>
      </c>
      <c r="F42">
        <v>28.32</v>
      </c>
      <c r="G42">
        <v>10.82</v>
      </c>
      <c r="H42">
        <v>14.12</v>
      </c>
      <c r="I42">
        <v>6.01</v>
      </c>
      <c r="J42" s="5">
        <f t="shared" si="2"/>
        <v>38838</v>
      </c>
      <c r="K42" s="6">
        <f t="shared" si="3"/>
        <v>0.13961755842857326</v>
      </c>
      <c r="L42" s="6">
        <f t="shared" si="4"/>
        <v>5.8309037900874383E-3</v>
      </c>
      <c r="M42" s="6">
        <f t="shared" si="5"/>
        <v>-6.9962686567164201E-2</v>
      </c>
      <c r="N42" s="6">
        <f t="shared" si="6"/>
        <v>0.29109589041095885</v>
      </c>
      <c r="O42" s="6">
        <f t="shared" si="7"/>
        <v>0.33082706766917291</v>
      </c>
      <c r="P42" s="6">
        <f t="shared" si="8"/>
        <v>0.27895981087470445</v>
      </c>
      <c r="Q42" s="6">
        <f t="shared" si="9"/>
        <v>0.26636771300448414</v>
      </c>
      <c r="R42" s="6">
        <f t="shared" si="10"/>
        <v>0.63315217391304346</v>
      </c>
      <c r="T42" s="5"/>
    </row>
    <row r="43" spans="1:20">
      <c r="A43" s="5">
        <v>38810</v>
      </c>
      <c r="B43">
        <v>1440.22</v>
      </c>
      <c r="C43">
        <v>6.86</v>
      </c>
      <c r="D43">
        <v>10.72</v>
      </c>
      <c r="E43">
        <v>11.68</v>
      </c>
      <c r="F43">
        <v>21.28</v>
      </c>
      <c r="G43">
        <v>8.4600000000000009</v>
      </c>
      <c r="H43">
        <v>11.15</v>
      </c>
      <c r="I43">
        <v>3.68</v>
      </c>
      <c r="J43" s="5">
        <f t="shared" si="2"/>
        <v>38810</v>
      </c>
      <c r="K43" s="6">
        <f t="shared" si="3"/>
        <v>0.10931217746283606</v>
      </c>
      <c r="L43" s="6">
        <f t="shared" si="4"/>
        <v>0.11726384364820852</v>
      </c>
      <c r="M43" s="6">
        <f t="shared" si="5"/>
        <v>0</v>
      </c>
      <c r="N43" s="6">
        <f t="shared" si="6"/>
        <v>0.55112881806108893</v>
      </c>
      <c r="O43" s="6">
        <f t="shared" si="7"/>
        <v>0.46153846153846168</v>
      </c>
      <c r="P43" s="6">
        <f t="shared" si="8"/>
        <v>0.18987341772151911</v>
      </c>
      <c r="Q43" s="6">
        <f t="shared" si="9"/>
        <v>0.11947791164658628</v>
      </c>
      <c r="R43" s="6">
        <f t="shared" si="10"/>
        <v>0</v>
      </c>
      <c r="T43" s="5"/>
    </row>
    <row r="44" spans="1:20">
      <c r="A44" s="5">
        <v>38777</v>
      </c>
      <c r="B44">
        <v>1298.3</v>
      </c>
      <c r="C44">
        <v>6.14</v>
      </c>
      <c r="D44">
        <v>10.72</v>
      </c>
      <c r="E44">
        <v>7.53</v>
      </c>
      <c r="F44">
        <v>14.56</v>
      </c>
      <c r="G44">
        <v>7.11</v>
      </c>
      <c r="H44">
        <v>9.9600000000000009</v>
      </c>
      <c r="I44">
        <v>3.68</v>
      </c>
      <c r="J44" s="5">
        <f t="shared" si="2"/>
        <v>38777</v>
      </c>
      <c r="K44" s="6">
        <f t="shared" si="3"/>
        <v>-5.6195776848877443E-4</v>
      </c>
      <c r="L44" s="6">
        <f t="shared" si="4"/>
        <v>-3.7617554858934255E-2</v>
      </c>
      <c r="M44" s="6">
        <f t="shared" si="5"/>
        <v>-0.1088944305901911</v>
      </c>
      <c r="N44" s="6">
        <f t="shared" si="6"/>
        <v>0.19145569620253156</v>
      </c>
      <c r="O44" s="6">
        <f t="shared" si="7"/>
        <v>0.32243415077202542</v>
      </c>
      <c r="P44" s="6">
        <f t="shared" si="8"/>
        <v>0.19095477386934689</v>
      </c>
      <c r="Q44" s="6">
        <f t="shared" si="9"/>
        <v>-1.4836795252225365E-2</v>
      </c>
      <c r="R44" s="6">
        <f t="shared" si="10"/>
        <v>-2.7100271002709064E-3</v>
      </c>
      <c r="T44" s="5"/>
    </row>
    <row r="45" spans="1:20">
      <c r="A45" s="5">
        <v>38749</v>
      </c>
      <c r="B45">
        <v>1299.03</v>
      </c>
      <c r="C45">
        <v>6.38</v>
      </c>
      <c r="D45">
        <v>12.03</v>
      </c>
      <c r="E45">
        <v>6.32</v>
      </c>
      <c r="F45">
        <v>11.01</v>
      </c>
      <c r="G45">
        <v>5.97</v>
      </c>
      <c r="H45">
        <v>10.11</v>
      </c>
      <c r="I45">
        <v>3.69</v>
      </c>
      <c r="J45" s="5">
        <f t="shared" si="2"/>
        <v>38749</v>
      </c>
      <c r="K45" s="6">
        <f t="shared" si="3"/>
        <v>3.2574222010254061E-2</v>
      </c>
      <c r="L45" s="6">
        <f t="shared" si="4"/>
        <v>-0.12960436562073674</v>
      </c>
      <c r="M45" s="6">
        <f t="shared" si="5"/>
        <v>8.1834532374100766E-2</v>
      </c>
      <c r="N45" s="6">
        <f t="shared" si="6"/>
        <v>-8.6705202312138629E-2</v>
      </c>
      <c r="O45" s="6">
        <f t="shared" si="7"/>
        <v>-5.086206896551726E-2</v>
      </c>
      <c r="P45" s="6">
        <f t="shared" si="8"/>
        <v>-6.1320754716981174E-2</v>
      </c>
      <c r="Q45" s="6">
        <f t="shared" si="9"/>
        <v>0.15807560137457033</v>
      </c>
      <c r="R45" s="6">
        <f t="shared" si="10"/>
        <v>1.6528925619834656E-2</v>
      </c>
      <c r="T45" s="5"/>
    </row>
    <row r="46" spans="1:20">
      <c r="A46" s="5">
        <v>38719</v>
      </c>
      <c r="B46">
        <v>1258.05</v>
      </c>
      <c r="C46">
        <v>7.33</v>
      </c>
      <c r="D46">
        <v>11.12</v>
      </c>
      <c r="E46">
        <v>6.92</v>
      </c>
      <c r="F46">
        <v>11.6</v>
      </c>
      <c r="G46">
        <v>6.36</v>
      </c>
      <c r="H46">
        <v>8.73</v>
      </c>
      <c r="I46">
        <v>3.63</v>
      </c>
      <c r="J46" s="5">
        <f t="shared" si="2"/>
        <v>38719</v>
      </c>
      <c r="K46" s="6">
        <f t="shared" si="3"/>
        <v>8.3535734587359745E-2</v>
      </c>
      <c r="L46" s="6">
        <f t="shared" si="4"/>
        <v>0.16719745222929938</v>
      </c>
      <c r="M46" s="6">
        <f t="shared" si="5"/>
        <v>0.15592515592515599</v>
      </c>
      <c r="N46" s="6">
        <f t="shared" si="6"/>
        <v>0.35420743639921715</v>
      </c>
      <c r="O46" s="6">
        <f t="shared" si="7"/>
        <v>0.56545209176788114</v>
      </c>
      <c r="P46" s="6">
        <f t="shared" si="8"/>
        <v>-2.900763358778613E-2</v>
      </c>
      <c r="Q46" s="6">
        <f t="shared" si="9"/>
        <v>4.9278846153846256E-2</v>
      </c>
      <c r="R46" s="6">
        <f t="shared" si="10"/>
        <v>0.15605095541401259</v>
      </c>
      <c r="T46" s="5"/>
    </row>
    <row r="47" spans="1:20">
      <c r="A47" s="5">
        <v>38687</v>
      </c>
      <c r="B47">
        <v>1161.06</v>
      </c>
      <c r="C47">
        <v>6.28</v>
      </c>
      <c r="D47">
        <v>9.6199999999999992</v>
      </c>
      <c r="E47">
        <v>5.1100000000000003</v>
      </c>
      <c r="F47">
        <v>7.41</v>
      </c>
      <c r="G47">
        <v>6.55</v>
      </c>
      <c r="H47">
        <v>8.32</v>
      </c>
      <c r="I47">
        <v>3.14</v>
      </c>
      <c r="J47" s="5">
        <f t="shared" si="2"/>
        <v>38687</v>
      </c>
      <c r="K47" s="6">
        <f t="shared" si="3"/>
        <v>5.6219638666011651E-2</v>
      </c>
      <c r="L47" s="6">
        <f t="shared" si="4"/>
        <v>2.4469820554649413E-2</v>
      </c>
      <c r="M47" s="6">
        <f t="shared" si="5"/>
        <v>0.10574712643678152</v>
      </c>
      <c r="N47" s="6">
        <f t="shared" si="6"/>
        <v>4.2857142857142927E-2</v>
      </c>
      <c r="O47" s="6">
        <f t="shared" si="7"/>
        <v>0.14705882352941169</v>
      </c>
      <c r="P47" s="6">
        <f t="shared" si="8"/>
        <v>0.11016949152542366</v>
      </c>
      <c r="Q47" s="6">
        <f t="shared" si="9"/>
        <v>0.15076071922544942</v>
      </c>
      <c r="R47" s="6">
        <f t="shared" si="10"/>
        <v>5.7239057239057312E-2</v>
      </c>
      <c r="T47" s="5"/>
    </row>
    <row r="48" spans="1:20">
      <c r="A48" s="5">
        <v>38657</v>
      </c>
      <c r="B48">
        <v>1099.26</v>
      </c>
      <c r="C48">
        <v>6.13</v>
      </c>
      <c r="D48">
        <v>8.6999999999999993</v>
      </c>
      <c r="E48">
        <v>4.9000000000000004</v>
      </c>
      <c r="F48">
        <v>6.46</v>
      </c>
      <c r="G48">
        <v>5.9</v>
      </c>
      <c r="H48">
        <v>7.23</v>
      </c>
      <c r="I48">
        <v>2.97</v>
      </c>
      <c r="J48" s="5">
        <f t="shared" si="2"/>
        <v>38657</v>
      </c>
      <c r="K48" s="6">
        <f t="shared" si="3"/>
        <v>5.8930107428487588E-3</v>
      </c>
      <c r="L48" s="6">
        <f t="shared" si="4"/>
        <v>2.3372287145241977E-2</v>
      </c>
      <c r="M48" s="6">
        <f t="shared" si="5"/>
        <v>3.4482758620689502E-2</v>
      </c>
      <c r="N48" s="6">
        <f t="shared" si="6"/>
        <v>0.10609480812641103</v>
      </c>
      <c r="O48" s="6">
        <f t="shared" si="7"/>
        <v>-1.5243902439024293E-2</v>
      </c>
      <c r="P48" s="6">
        <f t="shared" si="8"/>
        <v>4.6099290780142077E-2</v>
      </c>
      <c r="Q48" s="6">
        <f t="shared" si="9"/>
        <v>7.2700296735905168E-2</v>
      </c>
      <c r="R48" s="6">
        <f t="shared" si="10"/>
        <v>-1.9801980198019709E-2</v>
      </c>
      <c r="T48" s="5"/>
    </row>
    <row r="49" spans="1:20">
      <c r="A49" s="5">
        <v>38628</v>
      </c>
      <c r="B49">
        <v>1092.82</v>
      </c>
      <c r="C49">
        <v>5.99</v>
      </c>
      <c r="D49">
        <v>8.41</v>
      </c>
      <c r="E49">
        <v>4.43</v>
      </c>
      <c r="F49">
        <v>6.56</v>
      </c>
      <c r="G49">
        <v>5.64</v>
      </c>
      <c r="H49">
        <v>6.74</v>
      </c>
      <c r="I49">
        <v>3.03</v>
      </c>
      <c r="J49" s="5">
        <f t="shared" si="2"/>
        <v>38628</v>
      </c>
      <c r="K49" s="6">
        <f t="shared" si="3"/>
        <v>-5.4334939988404329E-2</v>
      </c>
      <c r="L49" s="6">
        <f t="shared" si="4"/>
        <v>-1.6666666666665941E-3</v>
      </c>
      <c r="M49" s="6">
        <f t="shared" si="5"/>
        <v>2.6862026862026989E-2</v>
      </c>
      <c r="N49" s="6">
        <f t="shared" si="6"/>
        <v>-0.15619047619047621</v>
      </c>
      <c r="O49" s="6">
        <f t="shared" si="7"/>
        <v>-7.9943899018232845E-2</v>
      </c>
      <c r="P49" s="6">
        <f t="shared" si="8"/>
        <v>-9.032258064516141E-2</v>
      </c>
      <c r="Q49" s="6">
        <f t="shared" si="9"/>
        <v>5.9748427672955851E-2</v>
      </c>
      <c r="R49" s="6">
        <f t="shared" si="10"/>
        <v>-9.0090090090090169E-2</v>
      </c>
      <c r="T49" s="5"/>
    </row>
    <row r="50" spans="1:20">
      <c r="A50" s="5">
        <v>38596</v>
      </c>
      <c r="B50">
        <v>1155.6099999999999</v>
      </c>
      <c r="C50">
        <v>6</v>
      </c>
      <c r="D50">
        <v>8.19</v>
      </c>
      <c r="E50">
        <v>5.25</v>
      </c>
      <c r="F50">
        <v>7.13</v>
      </c>
      <c r="G50">
        <v>6.2</v>
      </c>
      <c r="H50">
        <v>6.36</v>
      </c>
      <c r="I50">
        <v>3.33</v>
      </c>
      <c r="J50" s="5">
        <f t="shared" si="2"/>
        <v>38596</v>
      </c>
      <c r="K50" s="6">
        <f t="shared" si="3"/>
        <v>-6.1833505331957417E-3</v>
      </c>
      <c r="L50" s="6">
        <f t="shared" si="4"/>
        <v>-6.8322981366459645E-2</v>
      </c>
      <c r="M50" s="6">
        <f t="shared" si="5"/>
        <v>-2.1505376344086002E-2</v>
      </c>
      <c r="N50" s="6">
        <f t="shared" si="6"/>
        <v>7.361963190184051E-2</v>
      </c>
      <c r="O50" s="6">
        <f t="shared" si="7"/>
        <v>4.2397660818713545E-2</v>
      </c>
      <c r="P50" s="6">
        <f t="shared" si="8"/>
        <v>-8.8235294117646967E-2</v>
      </c>
      <c r="Q50" s="6">
        <f t="shared" si="9"/>
        <v>1.2738853503184711E-2</v>
      </c>
      <c r="R50" s="6">
        <f t="shared" si="10"/>
        <v>-4.5845272206303744E-2</v>
      </c>
      <c r="T50" s="5"/>
    </row>
    <row r="51" spans="1:20">
      <c r="A51" s="5">
        <v>38565</v>
      </c>
      <c r="B51">
        <v>1162.8</v>
      </c>
      <c r="C51">
        <v>6.44</v>
      </c>
      <c r="D51">
        <v>8.3699999999999992</v>
      </c>
      <c r="E51">
        <v>4.8899999999999997</v>
      </c>
      <c r="F51">
        <v>6.84</v>
      </c>
      <c r="G51">
        <v>6.8</v>
      </c>
      <c r="H51">
        <v>6.28</v>
      </c>
      <c r="I51">
        <v>3.49</v>
      </c>
      <c r="J51" s="5">
        <f t="shared" si="2"/>
        <v>38565</v>
      </c>
      <c r="K51" s="6">
        <f t="shared" si="3"/>
        <v>7.3654469405279643E-2</v>
      </c>
      <c r="L51" s="6">
        <f t="shared" si="4"/>
        <v>4.6801872074884177E-3</v>
      </c>
      <c r="M51" s="6">
        <f t="shared" si="5"/>
        <v>1.7010935601457833E-2</v>
      </c>
      <c r="N51" s="6">
        <f t="shared" si="6"/>
        <v>-0.21001615508885307</v>
      </c>
      <c r="O51" s="6">
        <f t="shared" si="7"/>
        <v>9.9678456591639986E-2</v>
      </c>
      <c r="P51" s="6">
        <f t="shared" si="8"/>
        <v>-8.4791386271870772E-2</v>
      </c>
      <c r="Q51" s="6">
        <f t="shared" si="9"/>
        <v>5.1926298157453976E-2</v>
      </c>
      <c r="R51" s="6">
        <f t="shared" si="10"/>
        <v>4.491017964071875E-2</v>
      </c>
      <c r="T51" s="5"/>
    </row>
    <row r="52" spans="1:20">
      <c r="A52" s="5">
        <v>38534</v>
      </c>
      <c r="B52">
        <v>1083.03</v>
      </c>
      <c r="C52">
        <v>6.41</v>
      </c>
      <c r="D52">
        <v>8.23</v>
      </c>
      <c r="E52">
        <v>6.19</v>
      </c>
      <c r="F52">
        <v>6.22</v>
      </c>
      <c r="G52">
        <v>7.43</v>
      </c>
      <c r="H52">
        <v>5.97</v>
      </c>
      <c r="I52">
        <v>3.34</v>
      </c>
      <c r="J52" s="5">
        <f t="shared" si="2"/>
        <v>38534</v>
      </c>
      <c r="K52" s="6">
        <f t="shared" si="3"/>
        <v>1.9335023220530267E-3</v>
      </c>
      <c r="L52" s="6">
        <f t="shared" si="4"/>
        <v>0.10899653979238755</v>
      </c>
      <c r="M52" s="6">
        <f t="shared" si="5"/>
        <v>9.0066225165563063E-2</v>
      </c>
      <c r="N52" s="6">
        <f t="shared" si="6"/>
        <v>6.5404475043029375E-2</v>
      </c>
      <c r="O52" s="6">
        <f t="shared" si="7"/>
        <v>-3.1152647975077885E-2</v>
      </c>
      <c r="P52" s="6">
        <f t="shared" si="8"/>
        <v>-2.1080368906455926E-2</v>
      </c>
      <c r="Q52" s="6">
        <f t="shared" si="9"/>
        <v>3.6458333333333259E-2</v>
      </c>
      <c r="R52" s="6">
        <f t="shared" si="10"/>
        <v>-1.4749262536873253E-2</v>
      </c>
      <c r="T52" s="5"/>
    </row>
    <row r="53" spans="1:20">
      <c r="A53" s="5">
        <v>38504</v>
      </c>
      <c r="B53">
        <v>1080.94</v>
      </c>
      <c r="C53">
        <v>5.78</v>
      </c>
      <c r="D53">
        <v>7.55</v>
      </c>
      <c r="E53">
        <v>5.81</v>
      </c>
      <c r="F53">
        <v>6.42</v>
      </c>
      <c r="G53">
        <v>7.59</v>
      </c>
      <c r="H53">
        <v>5.76</v>
      </c>
      <c r="I53">
        <v>3.39</v>
      </c>
      <c r="J53" s="5">
        <f t="shared" si="2"/>
        <v>38504</v>
      </c>
      <c r="K53" s="6">
        <f t="shared" si="3"/>
        <v>1.9043309387785978E-2</v>
      </c>
      <c r="L53" s="6">
        <f t="shared" si="4"/>
        <v>-0.278401997503121</v>
      </c>
      <c r="M53" s="6">
        <f t="shared" si="5"/>
        <v>0.14220877458396353</v>
      </c>
      <c r="N53" s="6">
        <f t="shared" si="6"/>
        <v>0.18813905930470343</v>
      </c>
      <c r="O53" s="6">
        <f t="shared" si="7"/>
        <v>8.0808080808080662E-2</v>
      </c>
      <c r="P53" s="6">
        <f t="shared" si="8"/>
        <v>-0.59302949061662202</v>
      </c>
      <c r="Q53" s="6">
        <f t="shared" si="9"/>
        <v>6.2730627306273101E-2</v>
      </c>
      <c r="R53" s="6">
        <f t="shared" si="10"/>
        <v>6.60377358490567E-2</v>
      </c>
      <c r="T53" s="5"/>
    </row>
    <row r="54" spans="1:20">
      <c r="A54" s="5">
        <v>38474</v>
      </c>
      <c r="B54">
        <v>1060.74</v>
      </c>
      <c r="C54">
        <v>8.01</v>
      </c>
      <c r="D54">
        <v>6.61</v>
      </c>
      <c r="E54">
        <v>4.8899999999999997</v>
      </c>
      <c r="F54">
        <v>5.94</v>
      </c>
      <c r="G54">
        <v>18.649999999999999</v>
      </c>
      <c r="H54">
        <v>5.42</v>
      </c>
      <c r="I54">
        <v>3.18</v>
      </c>
      <c r="J54" s="5">
        <f t="shared" si="2"/>
        <v>38474</v>
      </c>
      <c r="K54" s="6">
        <f t="shared" si="3"/>
        <v>-8.4898416943450017E-2</v>
      </c>
      <c r="L54" s="6">
        <f t="shared" si="4"/>
        <v>-8.6659064994298762E-2</v>
      </c>
      <c r="M54" s="6">
        <f t="shared" si="5"/>
        <v>-2.9368575624082127E-2</v>
      </c>
      <c r="N54" s="6">
        <f t="shared" si="6"/>
        <v>-6.6793893129771131E-2</v>
      </c>
      <c r="O54" s="6">
        <f t="shared" si="7"/>
        <v>-0.11210762331838564</v>
      </c>
      <c r="P54" s="6">
        <f t="shared" si="8"/>
        <v>0.12961841308297983</v>
      </c>
      <c r="Q54" s="6">
        <f t="shared" si="9"/>
        <v>1.4981273408239737E-2</v>
      </c>
      <c r="R54" s="6">
        <f t="shared" si="10"/>
        <v>-0.14054054054054055</v>
      </c>
      <c r="T54" s="5"/>
    </row>
    <row r="55" spans="1:20">
      <c r="A55" s="5">
        <v>38443</v>
      </c>
      <c r="B55">
        <v>1159.1500000000001</v>
      </c>
      <c r="C55">
        <v>8.77</v>
      </c>
      <c r="D55">
        <v>6.81</v>
      </c>
      <c r="E55">
        <v>5.24</v>
      </c>
      <c r="F55">
        <v>6.69</v>
      </c>
      <c r="G55">
        <v>16.510000000000002</v>
      </c>
      <c r="H55">
        <v>5.34</v>
      </c>
      <c r="I55">
        <v>3.7</v>
      </c>
      <c r="J55" s="5">
        <f t="shared" si="2"/>
        <v>38443</v>
      </c>
      <c r="K55" s="6">
        <f t="shared" si="3"/>
        <v>-1.8700687413226724E-2</v>
      </c>
      <c r="L55" s="6">
        <f t="shared" si="4"/>
        <v>7.6073619631901845E-2</v>
      </c>
      <c r="M55" s="6">
        <f t="shared" si="5"/>
        <v>1.4903129657227954E-2</v>
      </c>
      <c r="N55" s="6">
        <f t="shared" si="6"/>
        <v>0.24761904761904763</v>
      </c>
      <c r="O55" s="6">
        <f t="shared" si="7"/>
        <v>0.11314475873544105</v>
      </c>
      <c r="P55" s="6">
        <f t="shared" si="8"/>
        <v>9.048877146631451E-2</v>
      </c>
      <c r="Q55" s="6">
        <f t="shared" si="9"/>
        <v>-5.6537102473498302E-2</v>
      </c>
      <c r="R55" s="6">
        <f t="shared" si="10"/>
        <v>-0.25553319919517092</v>
      </c>
      <c r="T55" s="5"/>
    </row>
    <row r="56" spans="1:20">
      <c r="A56" s="5">
        <v>38412</v>
      </c>
      <c r="B56">
        <v>1181.24</v>
      </c>
      <c r="C56">
        <v>8.15</v>
      </c>
      <c r="D56">
        <v>6.71</v>
      </c>
      <c r="E56">
        <v>4.2</v>
      </c>
      <c r="F56">
        <v>6.01</v>
      </c>
      <c r="G56">
        <v>15.14</v>
      </c>
      <c r="H56">
        <v>5.66</v>
      </c>
      <c r="I56">
        <v>4.97</v>
      </c>
      <c r="J56" s="5">
        <f t="shared" si="2"/>
        <v>38412</v>
      </c>
      <c r="K56" s="6">
        <f t="shared" si="3"/>
        <v>-9.5528330781010751E-2</v>
      </c>
      <c r="L56" s="6">
        <f t="shared" si="4"/>
        <v>-8.515815085158196E-3</v>
      </c>
      <c r="M56" s="6">
        <f t="shared" si="5"/>
        <v>-0.10652463382157118</v>
      </c>
      <c r="N56" s="6">
        <f t="shared" si="6"/>
        <v>-0.23357664233576647</v>
      </c>
      <c r="O56" s="6">
        <f t="shared" si="7"/>
        <v>-9.7597597597597674E-2</v>
      </c>
      <c r="P56" s="6">
        <f t="shared" si="8"/>
        <v>-0.15039281705948371</v>
      </c>
      <c r="Q56" s="6">
        <f t="shared" si="9"/>
        <v>-0.24833997343957503</v>
      </c>
      <c r="R56" s="6">
        <f t="shared" si="10"/>
        <v>-0.13414634146341475</v>
      </c>
      <c r="T56" s="5"/>
    </row>
    <row r="57" spans="1:20">
      <c r="A57" s="5">
        <v>38384</v>
      </c>
      <c r="B57">
        <v>1306</v>
      </c>
      <c r="C57">
        <v>8.2200000000000006</v>
      </c>
      <c r="D57">
        <v>7.51</v>
      </c>
      <c r="E57">
        <v>5.48</v>
      </c>
      <c r="F57">
        <v>6.66</v>
      </c>
      <c r="G57">
        <v>17.82</v>
      </c>
      <c r="H57">
        <v>7.53</v>
      </c>
      <c r="I57">
        <v>5.74</v>
      </c>
      <c r="J57" s="5">
        <f t="shared" si="2"/>
        <v>38384</v>
      </c>
      <c r="K57" s="6">
        <f t="shared" si="3"/>
        <v>9.5803057508684342E-2</v>
      </c>
      <c r="L57" s="6">
        <f t="shared" si="4"/>
        <v>2.8785982478097605E-2</v>
      </c>
      <c r="M57" s="6">
        <f t="shared" si="5"/>
        <v>5.0349650349650332E-2</v>
      </c>
      <c r="N57" s="6">
        <f t="shared" si="6"/>
        <v>0.12065439672801648</v>
      </c>
      <c r="O57" s="6">
        <f t="shared" si="7"/>
        <v>0.18505338078291822</v>
      </c>
      <c r="P57" s="6">
        <f t="shared" si="8"/>
        <v>0.16166883963494127</v>
      </c>
      <c r="Q57" s="6">
        <f t="shared" si="9"/>
        <v>9.2888243831640072E-2</v>
      </c>
      <c r="R57" s="6">
        <f t="shared" si="10"/>
        <v>0.15030060120240485</v>
      </c>
      <c r="T57" s="5"/>
    </row>
    <row r="58" spans="1:20">
      <c r="A58" s="5">
        <v>38355</v>
      </c>
      <c r="B58">
        <v>1191.82</v>
      </c>
      <c r="C58">
        <v>7.99</v>
      </c>
      <c r="D58">
        <v>7.15</v>
      </c>
      <c r="E58">
        <v>4.8899999999999997</v>
      </c>
      <c r="F58">
        <v>5.62</v>
      </c>
      <c r="G58">
        <v>15.34</v>
      </c>
      <c r="H58">
        <v>6.89</v>
      </c>
      <c r="I58">
        <v>4.99</v>
      </c>
      <c r="J58" s="5">
        <f t="shared" si="2"/>
        <v>38355</v>
      </c>
      <c r="K58" s="6">
        <f t="shared" si="3"/>
        <v>-5.8965653375444238E-2</v>
      </c>
      <c r="L58" s="6">
        <f t="shared" si="4"/>
        <v>1.5247776365946653E-2</v>
      </c>
      <c r="M58" s="6">
        <f t="shared" si="5"/>
        <v>5.3019145802650991E-2</v>
      </c>
      <c r="N58" s="6">
        <f t="shared" si="6"/>
        <v>-0.15689655172413797</v>
      </c>
      <c r="O58" s="6">
        <f t="shared" si="7"/>
        <v>-0.1771595900439239</v>
      </c>
      <c r="P58" s="6">
        <f t="shared" si="8"/>
        <v>-8.4179104477611899E-2</v>
      </c>
      <c r="Q58" s="6">
        <f t="shared" si="9"/>
        <v>-1.0057471264367845E-2</v>
      </c>
      <c r="R58" s="6">
        <f t="shared" si="10"/>
        <v>7.0815450643776812E-2</v>
      </c>
      <c r="T58" s="5"/>
    </row>
    <row r="59" spans="1:20">
      <c r="A59" s="5">
        <v>38322</v>
      </c>
      <c r="B59">
        <v>1266.5</v>
      </c>
      <c r="C59">
        <v>7.87</v>
      </c>
      <c r="D59">
        <v>6.79</v>
      </c>
      <c r="E59">
        <v>5.8</v>
      </c>
      <c r="F59">
        <v>6.83</v>
      </c>
      <c r="G59">
        <v>16.75</v>
      </c>
      <c r="H59">
        <v>6.96</v>
      </c>
      <c r="I59">
        <v>4.66</v>
      </c>
      <c r="J59" s="5">
        <f t="shared" si="2"/>
        <v>38322</v>
      </c>
      <c r="K59" s="6">
        <f t="shared" si="3"/>
        <v>-5.5393542516613548E-2</v>
      </c>
      <c r="L59" s="6">
        <f t="shared" si="4"/>
        <v>-3.9072039072039044E-2</v>
      </c>
      <c r="M59" s="6">
        <f t="shared" si="5"/>
        <v>-3.2763532763532721E-2</v>
      </c>
      <c r="N59" s="6">
        <f t="shared" si="6"/>
        <v>-0.13303437967115106</v>
      </c>
      <c r="O59" s="6">
        <f t="shared" si="7"/>
        <v>-5.9228650137741035E-2</v>
      </c>
      <c r="P59" s="6">
        <f t="shared" si="8"/>
        <v>-8.1688596491227949E-2</v>
      </c>
      <c r="Q59" s="6">
        <f t="shared" si="9"/>
        <v>-0.11562897077509526</v>
      </c>
      <c r="R59" s="6">
        <f t="shared" si="10"/>
        <v>-0.10898661567877632</v>
      </c>
      <c r="T59" s="5"/>
    </row>
    <row r="60" spans="1:20">
      <c r="A60" s="5">
        <v>38292</v>
      </c>
      <c r="B60">
        <v>1340.77</v>
      </c>
      <c r="C60">
        <v>8.19</v>
      </c>
      <c r="D60">
        <v>7.02</v>
      </c>
      <c r="E60">
        <v>6.69</v>
      </c>
      <c r="F60">
        <v>7.26</v>
      </c>
      <c r="G60">
        <v>18.239999999999998</v>
      </c>
      <c r="H60">
        <v>7.87</v>
      </c>
      <c r="I60">
        <v>5.23</v>
      </c>
      <c r="J60" s="5">
        <f t="shared" si="2"/>
        <v>38292</v>
      </c>
      <c r="K60" s="6">
        <f t="shared" si="3"/>
        <v>1.5319490511457534E-2</v>
      </c>
      <c r="L60" s="6">
        <f t="shared" si="4"/>
        <v>-1.7985611510791366E-2</v>
      </c>
      <c r="M60" s="6">
        <f t="shared" si="5"/>
        <v>-2.3643949930459041E-2</v>
      </c>
      <c r="N60" s="6">
        <f t="shared" si="6"/>
        <v>-1.4925373134327957E-3</v>
      </c>
      <c r="O60" s="6">
        <f t="shared" si="7"/>
        <v>0.15238095238095228</v>
      </c>
      <c r="P60" s="6">
        <f t="shared" si="8"/>
        <v>-3.2873806998939603E-2</v>
      </c>
      <c r="Q60" s="6">
        <f t="shared" si="9"/>
        <v>1.1568123393316254E-2</v>
      </c>
      <c r="R60" s="6">
        <f t="shared" si="10"/>
        <v>-2.6070763500931071E-2</v>
      </c>
      <c r="T60" s="5"/>
    </row>
    <row r="61" spans="1:20">
      <c r="A61" s="5">
        <v>38261</v>
      </c>
      <c r="B61">
        <v>1320.54</v>
      </c>
      <c r="C61">
        <v>8.34</v>
      </c>
      <c r="D61">
        <v>7.19</v>
      </c>
      <c r="E61">
        <v>6.7</v>
      </c>
      <c r="F61">
        <v>6.3</v>
      </c>
      <c r="G61">
        <v>18.86</v>
      </c>
      <c r="H61">
        <v>7.78</v>
      </c>
      <c r="I61">
        <v>5.37</v>
      </c>
      <c r="J61" s="5">
        <f t="shared" si="2"/>
        <v>38261</v>
      </c>
      <c r="K61" s="6">
        <f t="shared" si="3"/>
        <v>-5.4528531538626801E-2</v>
      </c>
      <c r="L61" s="6">
        <f t="shared" si="4"/>
        <v>-5.4421768707483054E-2</v>
      </c>
      <c r="M61" s="6">
        <f t="shared" si="5"/>
        <v>-0.12742718446601942</v>
      </c>
      <c r="N61" s="6">
        <f t="shared" si="6"/>
        <v>9.0361445783133654E-3</v>
      </c>
      <c r="O61" s="6">
        <f t="shared" si="7"/>
        <v>-4.4006069802731362E-2</v>
      </c>
      <c r="P61" s="6">
        <f t="shared" si="8"/>
        <v>-7.6847772883015142E-2</v>
      </c>
      <c r="Q61" s="6">
        <f t="shared" si="9"/>
        <v>-0.31393298059964725</v>
      </c>
      <c r="R61" s="6">
        <f t="shared" si="10"/>
        <v>-8.2051282051281982E-2</v>
      </c>
      <c r="T61" s="5"/>
    </row>
    <row r="62" spans="1:20">
      <c r="A62" s="5">
        <v>38231</v>
      </c>
      <c r="B62">
        <v>1396.7</v>
      </c>
      <c r="C62">
        <v>8.82</v>
      </c>
      <c r="D62">
        <v>8.24</v>
      </c>
      <c r="E62">
        <v>6.64</v>
      </c>
      <c r="F62">
        <v>6.59</v>
      </c>
      <c r="G62">
        <v>20.43</v>
      </c>
      <c r="H62">
        <v>11.34</v>
      </c>
      <c r="I62">
        <v>5.85</v>
      </c>
      <c r="J62" s="5">
        <f t="shared" si="2"/>
        <v>38231</v>
      </c>
      <c r="K62" s="6">
        <f t="shared" si="3"/>
        <v>4.0713529946500238E-2</v>
      </c>
      <c r="L62" s="6">
        <f t="shared" si="4"/>
        <v>1.379310344827589E-2</v>
      </c>
      <c r="M62" s="6">
        <f t="shared" si="5"/>
        <v>-2.8301886792452824E-2</v>
      </c>
      <c r="N62" s="6">
        <f t="shared" si="6"/>
        <v>4.8973143759873494E-2</v>
      </c>
      <c r="O62" s="6">
        <f t="shared" si="7"/>
        <v>0.15008726003490391</v>
      </c>
      <c r="P62" s="6">
        <f t="shared" si="8"/>
        <v>0.11395856052344611</v>
      </c>
      <c r="Q62" s="6">
        <f t="shared" si="9"/>
        <v>0.17757009345794383</v>
      </c>
      <c r="R62" s="6">
        <f t="shared" si="10"/>
        <v>6.9469835466179131E-2</v>
      </c>
      <c r="T62" s="5"/>
    </row>
    <row r="63" spans="1:20">
      <c r="A63" s="5">
        <v>38201</v>
      </c>
      <c r="B63">
        <v>1342.06</v>
      </c>
      <c r="C63">
        <v>8.6999999999999993</v>
      </c>
      <c r="D63">
        <v>8.48</v>
      </c>
      <c r="E63">
        <v>6.33</v>
      </c>
      <c r="F63">
        <v>5.73</v>
      </c>
      <c r="G63">
        <v>18.34</v>
      </c>
      <c r="H63">
        <v>9.6300000000000008</v>
      </c>
      <c r="I63">
        <v>5.47</v>
      </c>
      <c r="J63" s="5">
        <f t="shared" si="2"/>
        <v>38201</v>
      </c>
      <c r="K63" s="6">
        <f t="shared" si="3"/>
        <v>-3.1842446977348171E-2</v>
      </c>
      <c r="L63" s="6">
        <f t="shared" si="4"/>
        <v>3.0805687203791399E-2</v>
      </c>
      <c r="M63" s="6">
        <f t="shared" si="5"/>
        <v>-4.0723981900452455E-2</v>
      </c>
      <c r="N63" s="6">
        <f t="shared" si="6"/>
        <v>7.4702886247877798E-2</v>
      </c>
      <c r="O63" s="6">
        <f t="shared" si="7"/>
        <v>-0.19295774647887309</v>
      </c>
      <c r="P63" s="6">
        <f t="shared" si="8"/>
        <v>-1.3978494623655968E-2</v>
      </c>
      <c r="Q63" s="6">
        <f t="shared" si="9"/>
        <v>1.0395010395012338E-3</v>
      </c>
      <c r="R63" s="6">
        <f t="shared" si="10"/>
        <v>-5.6896551724137989E-2</v>
      </c>
      <c r="T63" s="5"/>
    </row>
    <row r="64" spans="1:20">
      <c r="A64" s="5">
        <v>38169</v>
      </c>
      <c r="B64">
        <v>1386.2</v>
      </c>
      <c r="C64">
        <v>8.44</v>
      </c>
      <c r="D64">
        <v>8.84</v>
      </c>
      <c r="E64">
        <v>5.89</v>
      </c>
      <c r="F64">
        <v>7.1</v>
      </c>
      <c r="G64">
        <v>18.600000000000001</v>
      </c>
      <c r="H64">
        <v>9.6199999999999992</v>
      </c>
      <c r="I64">
        <v>5.8</v>
      </c>
      <c r="J64" s="5">
        <f t="shared" si="2"/>
        <v>38169</v>
      </c>
      <c r="K64" s="6">
        <f t="shared" si="3"/>
        <v>-9.2627004774293864E-3</v>
      </c>
      <c r="L64" s="6">
        <f t="shared" si="4"/>
        <v>5.63204005006257E-2</v>
      </c>
      <c r="M64" s="6">
        <f t="shared" si="5"/>
        <v>3.6342321219226426E-2</v>
      </c>
      <c r="N64" s="6">
        <f t="shared" si="6"/>
        <v>-0.13762811127379215</v>
      </c>
      <c r="O64" s="6">
        <f t="shared" si="7"/>
        <v>1.5736766809728131E-2</v>
      </c>
      <c r="P64" s="6">
        <f t="shared" si="8"/>
        <v>-0.16517055655296231</v>
      </c>
      <c r="Q64" s="6">
        <f t="shared" si="9"/>
        <v>-5.1282051282051433E-2</v>
      </c>
      <c r="R64" s="6">
        <f t="shared" si="10"/>
        <v>9.0225563909774431E-2</v>
      </c>
      <c r="T64" s="5"/>
    </row>
    <row r="65" spans="1:20">
      <c r="A65" s="5">
        <v>38139</v>
      </c>
      <c r="B65">
        <v>1399.16</v>
      </c>
      <c r="C65">
        <v>7.99</v>
      </c>
      <c r="D65">
        <v>8.5299999999999994</v>
      </c>
      <c r="E65">
        <v>6.83</v>
      </c>
      <c r="F65">
        <v>6.99</v>
      </c>
      <c r="G65">
        <v>22.28</v>
      </c>
      <c r="H65">
        <v>10.14</v>
      </c>
      <c r="I65">
        <v>5.32</v>
      </c>
      <c r="J65" s="5">
        <f t="shared" si="2"/>
        <v>38139</v>
      </c>
      <c r="K65" s="6">
        <f t="shared" si="3"/>
        <v>-0.10074490169739891</v>
      </c>
      <c r="L65" s="6">
        <f t="shared" si="4"/>
        <v>-6.6588785046729049E-2</v>
      </c>
      <c r="M65" s="6">
        <f t="shared" si="5"/>
        <v>-6.2637362637362637E-2</v>
      </c>
      <c r="N65" s="6">
        <f t="shared" si="6"/>
        <v>-9.2961487383798169E-2</v>
      </c>
      <c r="O65" s="6">
        <f t="shared" si="7"/>
        <v>-0.11853720050441352</v>
      </c>
      <c r="P65" s="6">
        <f t="shared" si="8"/>
        <v>-0.10951239008792957</v>
      </c>
      <c r="Q65" s="6">
        <f t="shared" si="9"/>
        <v>-6.8870523415977991E-2</v>
      </c>
      <c r="R65" s="6">
        <f t="shared" si="10"/>
        <v>-7.7989601386481699E-2</v>
      </c>
      <c r="T65" s="5"/>
    </row>
    <row r="66" spans="1:20">
      <c r="A66" s="5">
        <v>38110</v>
      </c>
      <c r="B66">
        <v>1555.91</v>
      </c>
      <c r="C66">
        <v>8.56</v>
      </c>
      <c r="D66">
        <v>9.1</v>
      </c>
      <c r="E66">
        <v>7.53</v>
      </c>
      <c r="F66">
        <v>7.93</v>
      </c>
      <c r="G66">
        <v>25.02</v>
      </c>
      <c r="H66">
        <v>10.89</v>
      </c>
      <c r="I66">
        <v>5.77</v>
      </c>
      <c r="J66" s="5">
        <f t="shared" si="2"/>
        <v>38110</v>
      </c>
      <c r="K66" s="6">
        <f t="shared" si="3"/>
        <v>-2.4868543924190911E-2</v>
      </c>
      <c r="L66" s="6">
        <f t="shared" si="4"/>
        <v>-0.16078431372549007</v>
      </c>
      <c r="M66" s="6">
        <f t="shared" si="5"/>
        <v>-1.3015184381778844E-2</v>
      </c>
      <c r="N66" s="6">
        <f t="shared" si="6"/>
        <v>1.2096774193548265E-2</v>
      </c>
      <c r="O66" s="6">
        <f t="shared" si="7"/>
        <v>5.069708491761693E-3</v>
      </c>
      <c r="P66" s="6">
        <f t="shared" si="8"/>
        <v>-6.7114093959731558E-2</v>
      </c>
      <c r="Q66" s="6">
        <f t="shared" si="9"/>
        <v>-6.3868613138686747E-3</v>
      </c>
      <c r="R66" s="6">
        <f t="shared" si="10"/>
        <v>-1.7301038062285112E-3</v>
      </c>
      <c r="T66" s="5"/>
    </row>
    <row r="67" spans="1:20">
      <c r="A67" s="5">
        <v>38078</v>
      </c>
      <c r="B67">
        <v>1595.59</v>
      </c>
      <c r="C67">
        <v>10.199999999999999</v>
      </c>
      <c r="D67">
        <v>9.2200000000000006</v>
      </c>
      <c r="E67">
        <v>7.44</v>
      </c>
      <c r="F67">
        <v>7.89</v>
      </c>
      <c r="G67">
        <v>26.82</v>
      </c>
      <c r="H67">
        <v>10.96</v>
      </c>
      <c r="I67">
        <v>5.78</v>
      </c>
      <c r="J67" s="5">
        <f t="shared" ref="J67:J74" si="11">A67</f>
        <v>38078</v>
      </c>
      <c r="K67" s="6">
        <f t="shared" ref="K67:K73" si="12">B67/B68-1</f>
        <v>-8.3847222700703883E-2</v>
      </c>
      <c r="L67" s="6">
        <f t="shared" ref="L67:L73" si="13">C67/C68-1</f>
        <v>-2.9325513196482023E-3</v>
      </c>
      <c r="M67" s="6">
        <f t="shared" ref="M67:M73" si="14">D67/D68-1</f>
        <v>-0.11431316042267048</v>
      </c>
      <c r="N67" s="6">
        <f t="shared" ref="N67:N73" si="15">E67/E68-1</f>
        <v>-0.17333333333333334</v>
      </c>
      <c r="O67" s="6">
        <f t="shared" ref="O67:O73" si="16">F67/F68-1</f>
        <v>-0.17468619246861927</v>
      </c>
      <c r="P67" s="6">
        <f t="shared" ref="P67:P73" si="17">G67/G68-1</f>
        <v>-3.7674919268030127E-2</v>
      </c>
      <c r="Q67" s="6">
        <f t="shared" ref="Q67:Q73" si="18">H67/H68-1</f>
        <v>-0.14173844949099446</v>
      </c>
      <c r="R67" s="6">
        <f t="shared" ref="R67:R73" si="19">I67/I68-1</f>
        <v>-0.44046466602129719</v>
      </c>
      <c r="T67" s="5"/>
    </row>
    <row r="68" spans="1:20">
      <c r="A68" s="5">
        <v>38047</v>
      </c>
      <c r="B68">
        <v>1741.62</v>
      </c>
      <c r="C68">
        <v>10.23</v>
      </c>
      <c r="D68">
        <v>10.41</v>
      </c>
      <c r="E68">
        <v>9</v>
      </c>
      <c r="F68">
        <v>9.56</v>
      </c>
      <c r="G68">
        <v>27.87</v>
      </c>
      <c r="H68">
        <v>12.77</v>
      </c>
      <c r="I68">
        <v>10.33</v>
      </c>
      <c r="J68" s="5">
        <f t="shared" si="11"/>
        <v>38047</v>
      </c>
      <c r="K68" s="6">
        <f t="shared" si="12"/>
        <v>3.9729682938623334E-2</v>
      </c>
      <c r="L68" s="6">
        <f t="shared" si="13"/>
        <v>-1.8234165067178454E-2</v>
      </c>
      <c r="M68" s="6">
        <f t="shared" si="14"/>
        <v>9.6153846153845812E-4</v>
      </c>
      <c r="N68" s="6">
        <f t="shared" si="15"/>
        <v>-4.7619047619047561E-2</v>
      </c>
      <c r="O68" s="6">
        <f t="shared" si="16"/>
        <v>2.4651661307609984E-2</v>
      </c>
      <c r="P68" s="6">
        <f t="shared" si="17"/>
        <v>3.4521158129175999E-2</v>
      </c>
      <c r="Q68" s="6">
        <f t="shared" si="18"/>
        <v>-7.8247261345854024E-4</v>
      </c>
      <c r="R68" s="6">
        <f t="shared" si="19"/>
        <v>-1.3371537726838634E-2</v>
      </c>
      <c r="T68" s="5"/>
    </row>
    <row r="69" spans="1:20">
      <c r="A69" s="5">
        <v>38019</v>
      </c>
      <c r="B69">
        <v>1675.07</v>
      </c>
      <c r="C69">
        <v>10.42</v>
      </c>
      <c r="D69">
        <v>10.4</v>
      </c>
      <c r="E69">
        <v>9.4499999999999993</v>
      </c>
      <c r="F69">
        <v>9.33</v>
      </c>
      <c r="G69">
        <v>26.94</v>
      </c>
      <c r="H69">
        <v>12.78</v>
      </c>
      <c r="I69">
        <v>10.47</v>
      </c>
      <c r="J69" s="5">
        <f t="shared" si="11"/>
        <v>38019</v>
      </c>
      <c r="K69" s="6">
        <f t="shared" si="12"/>
        <v>5.3019682787148081E-2</v>
      </c>
      <c r="L69" s="6">
        <f t="shared" si="13"/>
        <v>-2.8890959925442772E-2</v>
      </c>
      <c r="M69" s="6">
        <f t="shared" si="14"/>
        <v>-3.6144578313252906E-2</v>
      </c>
      <c r="N69" s="6">
        <f t="shared" si="15"/>
        <v>0.18124999999999991</v>
      </c>
      <c r="O69" s="6">
        <f t="shared" si="16"/>
        <v>4.3057050592034685E-3</v>
      </c>
      <c r="P69" s="6">
        <f t="shared" si="17"/>
        <v>2.2003034901365792E-2</v>
      </c>
      <c r="Q69" s="6">
        <f t="shared" si="18"/>
        <v>5.8823529411764719E-2</v>
      </c>
      <c r="R69" s="6">
        <f t="shared" si="19"/>
        <v>0.20344827586206904</v>
      </c>
      <c r="T69" s="5"/>
    </row>
    <row r="70" spans="1:20">
      <c r="A70" s="5">
        <v>37987</v>
      </c>
      <c r="B70">
        <v>1590.73</v>
      </c>
      <c r="C70">
        <v>10.73</v>
      </c>
      <c r="D70">
        <v>10.79</v>
      </c>
      <c r="E70">
        <v>8</v>
      </c>
      <c r="F70">
        <v>9.2899999999999991</v>
      </c>
      <c r="G70">
        <v>26.36</v>
      </c>
      <c r="H70">
        <v>12.07</v>
      </c>
      <c r="I70">
        <v>8.6999999999999993</v>
      </c>
      <c r="J70" s="5">
        <f t="shared" si="11"/>
        <v>37987</v>
      </c>
      <c r="K70" s="6">
        <f t="shared" si="12"/>
        <v>6.2583498102923185E-2</v>
      </c>
      <c r="L70" s="6">
        <f t="shared" si="13"/>
        <v>6.2376237623762432E-2</v>
      </c>
      <c r="M70" s="6">
        <f t="shared" si="14"/>
        <v>6.8316831683168378E-2</v>
      </c>
      <c r="N70" s="6">
        <f t="shared" si="15"/>
        <v>5.9602649006622599E-2</v>
      </c>
      <c r="O70" s="6">
        <f t="shared" si="16"/>
        <v>-3.8302277432712306E-2</v>
      </c>
      <c r="P70" s="6">
        <f t="shared" si="17"/>
        <v>0.11411665257819092</v>
      </c>
      <c r="Q70" s="6">
        <f t="shared" si="18"/>
        <v>0.25077720207253895</v>
      </c>
      <c r="R70" s="6">
        <f t="shared" si="19"/>
        <v>0.12403100775193776</v>
      </c>
      <c r="T70" s="5"/>
    </row>
    <row r="71" spans="1:20">
      <c r="A71" s="5">
        <v>37956</v>
      </c>
      <c r="B71">
        <v>1497.04</v>
      </c>
      <c r="C71">
        <v>10.1</v>
      </c>
      <c r="D71">
        <v>10.1</v>
      </c>
      <c r="E71">
        <v>7.55</v>
      </c>
      <c r="F71">
        <v>9.66</v>
      </c>
      <c r="G71">
        <v>23.66</v>
      </c>
      <c r="H71">
        <v>9.65</v>
      </c>
      <c r="I71">
        <v>7.74</v>
      </c>
      <c r="J71" s="5">
        <f t="shared" si="11"/>
        <v>37956</v>
      </c>
      <c r="K71" s="6">
        <f t="shared" si="12"/>
        <v>7.1434194799710804E-2</v>
      </c>
      <c r="L71" s="6">
        <f t="shared" si="13"/>
        <v>0.13228699551569512</v>
      </c>
      <c r="M71" s="6">
        <f t="shared" si="14"/>
        <v>0.12975391498881428</v>
      </c>
      <c r="N71" s="6">
        <f t="shared" si="15"/>
        <v>0.10058309037900859</v>
      </c>
      <c r="O71" s="6">
        <f t="shared" si="16"/>
        <v>0.23687580025608201</v>
      </c>
      <c r="P71" s="6">
        <f t="shared" si="17"/>
        <v>7.0588235294117618E-2</v>
      </c>
      <c r="Q71" s="6">
        <f t="shared" si="18"/>
        <v>9.2865232163080513E-2</v>
      </c>
      <c r="R71" s="6">
        <f t="shared" si="19"/>
        <v>3.3377837116154829E-2</v>
      </c>
      <c r="T71" s="5"/>
    </row>
    <row r="72" spans="1:20">
      <c r="A72" s="5">
        <v>37928</v>
      </c>
      <c r="B72">
        <v>1397.23</v>
      </c>
      <c r="C72">
        <v>8.92</v>
      </c>
      <c r="D72">
        <v>8.94</v>
      </c>
      <c r="E72">
        <v>6.86</v>
      </c>
      <c r="F72">
        <v>7.81</v>
      </c>
      <c r="G72">
        <v>22.1</v>
      </c>
      <c r="H72">
        <v>8.83</v>
      </c>
      <c r="I72">
        <v>7.49</v>
      </c>
      <c r="J72" s="5">
        <f t="shared" si="11"/>
        <v>37928</v>
      </c>
      <c r="K72" s="6">
        <f t="shared" si="12"/>
        <v>3.6290143143217435E-2</v>
      </c>
      <c r="L72" s="6">
        <f t="shared" si="13"/>
        <v>-2.0856201975850697E-2</v>
      </c>
      <c r="M72" s="6">
        <f t="shared" si="14"/>
        <v>-6.6666666666667096E-3</v>
      </c>
      <c r="N72" s="6">
        <f t="shared" si="15"/>
        <v>5.3763440860215228E-2</v>
      </c>
      <c r="O72" s="6">
        <f t="shared" si="16"/>
        <v>-6.3613231552164251E-3</v>
      </c>
      <c r="P72" s="6">
        <f t="shared" si="17"/>
        <v>-4.6591889559965405E-2</v>
      </c>
      <c r="Q72" s="6">
        <f t="shared" si="18"/>
        <v>9.5533498759305058E-2</v>
      </c>
      <c r="R72" s="6">
        <f t="shared" si="19"/>
        <v>2.7434842249657088E-2</v>
      </c>
      <c r="T72" s="5"/>
    </row>
    <row r="73" spans="1:20">
      <c r="A73" s="5">
        <v>37895</v>
      </c>
      <c r="B73">
        <v>1348.3</v>
      </c>
      <c r="C73">
        <v>9.11</v>
      </c>
      <c r="D73">
        <v>9</v>
      </c>
      <c r="E73">
        <v>6.51</v>
      </c>
      <c r="F73">
        <v>7.86</v>
      </c>
      <c r="G73">
        <v>23.18</v>
      </c>
      <c r="H73">
        <v>8.06</v>
      </c>
      <c r="I73">
        <v>7.29</v>
      </c>
      <c r="J73" s="5">
        <f t="shared" si="11"/>
        <v>37895</v>
      </c>
      <c r="K73" s="6">
        <f t="shared" si="12"/>
        <v>-1.3795020334123387E-2</v>
      </c>
      <c r="L73" s="6">
        <f t="shared" si="13"/>
        <v>3.995433789954328E-2</v>
      </c>
      <c r="M73" s="6">
        <f t="shared" si="14"/>
        <v>-1.5317286652078876E-2</v>
      </c>
      <c r="N73" s="6">
        <f t="shared" si="15"/>
        <v>-6.8669527896995763E-2</v>
      </c>
      <c r="O73" s="6">
        <f t="shared" si="16"/>
        <v>-2.3602484472049712E-2</v>
      </c>
      <c r="P73" s="6">
        <f t="shared" si="17"/>
        <v>1.1343804537521818E-2</v>
      </c>
      <c r="Q73" s="6">
        <f t="shared" si="18"/>
        <v>0.16981132075471717</v>
      </c>
      <c r="R73" s="6">
        <f t="shared" si="19"/>
        <v>-6.6581306017925668E-2</v>
      </c>
      <c r="T73" s="5"/>
    </row>
    <row r="74" spans="1:20">
      <c r="A74" s="5">
        <v>37865</v>
      </c>
      <c r="B74">
        <v>1367.16</v>
      </c>
      <c r="C74">
        <v>8.76</v>
      </c>
      <c r="D74">
        <v>9.14</v>
      </c>
      <c r="E74">
        <v>6.99</v>
      </c>
      <c r="F74">
        <v>8.0500000000000007</v>
      </c>
      <c r="G74">
        <v>22.92</v>
      </c>
      <c r="H74">
        <v>6.89</v>
      </c>
      <c r="I74">
        <v>7.81</v>
      </c>
      <c r="J74" s="5">
        <f t="shared" si="11"/>
        <v>37865</v>
      </c>
      <c r="K74" s="6"/>
      <c r="L74" s="6"/>
      <c r="M74" s="6"/>
      <c r="N74" s="6"/>
      <c r="O74" s="6"/>
      <c r="P74" s="6"/>
      <c r="Q74" s="6"/>
      <c r="R74" s="6"/>
      <c r="T74" s="5"/>
    </row>
    <row r="75" spans="1:20">
      <c r="B75">
        <f>COUNT(沪指月度)</f>
        <v>73</v>
      </c>
      <c r="K75">
        <f t="shared" ref="K75:R75" si="20">SLOPE(K2:K73,$K$2:$K$73)</f>
        <v>1</v>
      </c>
      <c r="L75">
        <f t="shared" si="20"/>
        <v>0.8773635993984833</v>
      </c>
      <c r="M75">
        <f t="shared" si="20"/>
        <v>0.92497036752260697</v>
      </c>
      <c r="N75">
        <f t="shared" si="20"/>
        <v>1.4367183346876717</v>
      </c>
      <c r="O75">
        <f t="shared" si="20"/>
        <v>1.221568106915484</v>
      </c>
      <c r="P75">
        <f t="shared" si="20"/>
        <v>1.1153163762035168</v>
      </c>
      <c r="Q75">
        <f t="shared" si="20"/>
        <v>1.1544979029672977</v>
      </c>
      <c r="R75">
        <f t="shared" si="20"/>
        <v>1.4148868450933407</v>
      </c>
    </row>
    <row r="76" spans="1:20">
      <c r="K76">
        <f t="shared" ref="K76:R76" si="21">0.02+K75*($K$77-0.02)</f>
        <v>0.17995750026225082</v>
      </c>
      <c r="L76">
        <f t="shared" si="21"/>
        <v>0.16034088818087222</v>
      </c>
      <c r="M76">
        <f t="shared" si="21"/>
        <v>0.16795594780557166</v>
      </c>
      <c r="N76">
        <f t="shared" si="21"/>
        <v>0.24981387339758382</v>
      </c>
      <c r="O76">
        <f t="shared" si="21"/>
        <v>0.21539898078229078</v>
      </c>
      <c r="P76">
        <f t="shared" si="21"/>
        <v>0.19840321953906667</v>
      </c>
      <c r="Q76">
        <f t="shared" si="21"/>
        <v>0.20467059861665954</v>
      </c>
      <c r="R76">
        <f t="shared" si="21"/>
        <v>0.24632176289507329</v>
      </c>
    </row>
    <row r="77" spans="1:20">
      <c r="K77" s="7">
        <f t="shared" ref="K77:R77" si="22">AVERAGE(K2:K73)*12</f>
        <v>0.17995750026225082</v>
      </c>
      <c r="L77" s="7">
        <f t="shared" si="22"/>
        <v>0.19081177029402949</v>
      </c>
      <c r="M77" s="7">
        <f t="shared" si="22"/>
        <v>0.23751848075584631</v>
      </c>
      <c r="N77" s="7">
        <f t="shared" si="22"/>
        <v>0.41348035233115338</v>
      </c>
      <c r="O77" s="7">
        <f t="shared" si="22"/>
        <v>0.58468074514879576</v>
      </c>
      <c r="P77" s="7">
        <f t="shared" si="22"/>
        <v>0.29332960817527542</v>
      </c>
      <c r="Q77" s="7">
        <f t="shared" si="22"/>
        <v>0.46769455205353294</v>
      </c>
      <c r="R77" s="7">
        <f t="shared" si="22"/>
        <v>0.26540652604138293</v>
      </c>
    </row>
  </sheetData>
  <phoneticPr fontId="3" type="noConversion"/>
  <pageMargins left="0.75" right="0.75" top="1" bottom="1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命名范围</vt:lpstr>
      </vt:variant>
      <vt:variant>
        <vt:i4>44</vt:i4>
      </vt:variant>
    </vt:vector>
  </HeadingPairs>
  <TitlesOfParts>
    <vt:vector size="51" baseType="lpstr">
      <vt:lpstr>用散点图估计Beta</vt:lpstr>
      <vt:lpstr>系数可调的Beat估计模型</vt:lpstr>
      <vt:lpstr>用LINEST函数估计Beta</vt:lpstr>
      <vt:lpstr>回归分析</vt:lpstr>
      <vt:lpstr>证券市场线</vt:lpstr>
      <vt:lpstr>数据</vt:lpstr>
      <vt:lpstr>中国股票数据</vt:lpstr>
      <vt:lpstr>数据!AAPL_1</vt:lpstr>
      <vt:lpstr>数据!AXP_美国快捷公司</vt:lpstr>
      <vt:lpstr>数据!BA_波音</vt:lpstr>
      <vt:lpstr>数据!BAC_1</vt:lpstr>
      <vt:lpstr>数据!C_1</vt:lpstr>
      <vt:lpstr>数据!CVX_雪佛龙石化</vt:lpstr>
      <vt:lpstr>数据!DB</vt:lpstr>
      <vt:lpstr>数据!DELL_1</vt:lpstr>
      <vt:lpstr>数据!DIS_1</vt:lpstr>
      <vt:lpstr>数据!F</vt:lpstr>
      <vt:lpstr>数据!FFNOX月忠诚四合一指数</vt:lpstr>
      <vt:lpstr>数据!GE_2</vt:lpstr>
      <vt:lpstr>数据!GS_1</vt:lpstr>
      <vt:lpstr>数据!HBC</vt:lpstr>
      <vt:lpstr>数据!HPQ_1</vt:lpstr>
      <vt:lpstr>数据!IBM_1</vt:lpstr>
      <vt:lpstr>数据!INTC_1</vt:lpstr>
      <vt:lpstr>数据!JPM_1</vt:lpstr>
      <vt:lpstr>数据!KO</vt:lpstr>
      <vt:lpstr>数据!MCD</vt:lpstr>
      <vt:lpstr>数据!MMM</vt:lpstr>
      <vt:lpstr>数据!MS_1</vt:lpstr>
      <vt:lpstr>数据!MSFT_1</vt:lpstr>
      <vt:lpstr>数据!NOK_1</vt:lpstr>
      <vt:lpstr>数据!SP500_</vt:lpstr>
      <vt:lpstr>数据!TB3MS</vt:lpstr>
      <vt:lpstr>数据!TM_丰田</vt:lpstr>
      <vt:lpstr>数据!UPS_1</vt:lpstr>
      <vt:lpstr>w</vt:lpstr>
      <vt:lpstr>数据!WFC_1</vt:lpstr>
      <vt:lpstr>数据!WMT_1</vt:lpstr>
      <vt:lpstr>数据!XOM</vt:lpstr>
      <vt:lpstr>中国股票数据!海螺水泥月度</vt:lpstr>
      <vt:lpstr>系数可调的Beat估计模型!沪指</vt:lpstr>
      <vt:lpstr>用LINEST函数估计Beta!沪指</vt:lpstr>
      <vt:lpstr>中国股票数据!沪指月度</vt:lpstr>
      <vt:lpstr>系数可调的Beat估计模型!浦发银行</vt:lpstr>
      <vt:lpstr>用LINEST函数估计Beta!浦发银行</vt:lpstr>
      <vt:lpstr>中国股票数据!浦发银行月</vt:lpstr>
      <vt:lpstr>中国股票数据!三一重工月度</vt:lpstr>
      <vt:lpstr>中国股票数据!雅戈尔月</vt:lpstr>
      <vt:lpstr>中国股票数据!招商银行月度数据</vt:lpstr>
      <vt:lpstr>中国股票数据!中金黄金月</vt:lpstr>
      <vt:lpstr>中国股票数据!中信证券月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Risk and Return</dc:title>
  <dc:subject>toolkits</dc:subject>
  <dc:creator>Christopher Buzzard, Mike Ehrhardt and Phillip Daves</dc:creator>
  <dc:description>本文由Wangsisi翻译，Du对模型和计算方法做了修改-2007-3-25</dc:description>
  <cp:lastModifiedBy>张艳坤</cp:lastModifiedBy>
  <cp:lastPrinted>2001-10-19T14:51:14Z</cp:lastPrinted>
  <dcterms:created xsi:type="dcterms:W3CDTF">1999-08-15T18:50:44Z</dcterms:created>
  <dcterms:modified xsi:type="dcterms:W3CDTF">2015-05-09T08:01:53Z</dcterms:modified>
</cp:coreProperties>
</file>